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60" activeTab="6"/>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<sst xmlns="http://schemas.openxmlformats.org/spreadsheetml/2006/main" count="1139" uniqueCount="383">
  <si>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</si>
  <si>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</si>
  <si>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</si>
  <si>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</si>
  <si>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</si>
  <si>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</si>
  <si>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</si>
  <si>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</si>
  <si>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</si>
  <si>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</si>
  <si>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</si>
  <si>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</si>
  <si>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</si>
  <si>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</si>
  <si>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</si>
  <si>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</si>
  <si>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</si>
  <si>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</si>
  <si>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</si>
  <si>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</si>
  <si>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</si>
  <si>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</si>
  <si>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</si>
  <si>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</si>
  <si>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</si>
  <si>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</si>
  <si>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</si>
  <si>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</si>
  <si>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</si>
  <si>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</si>
  <si>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</si>
  <si>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</si>
  <si>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</si>
  <si>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</si>
  <si>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</si>
  <si>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</si>
  <si>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</si>
  <si>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</si>
  <si>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</si>
  <si>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</si>
  <si>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</si>
  <si>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</si>
  <si>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</si>
  <si>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</si>
  <si>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</si>
  <si>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</si>
  <si>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</si>
  <si>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</si>
  <si>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</si>
  <si>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</si>
  <si>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</si>
  <si>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</si>
  <si>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</si>
  <si>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</si>
  <si>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</si>
  <si>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</si>
  <si>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</si>
  <si>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</si>
  <si>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</si>
  <si>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</si>
  <si>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</si>
  <si>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</si>
  <si>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</si>
  <si>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</si>
  <si>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</si>
  <si>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</si>
  <si>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</si>
  <si>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</si>
  <si>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</si>
  <si>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</si>
  <si>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</si>
  <si>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</si>
  <si>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</si>
  <si>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</si>
  <si>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</si>
  <si>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</si>
  <si>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</si>
  <si>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</si>
  <si>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</si>
  <si>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</si>
  <si>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</si>
  <si>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</si>
  <si>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</si>
  <si>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</si>
  <si>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</si>
  <si>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</si>
  <si>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</si>
  <si>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</si>
  <si>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</si>
  <si>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</si>
  <si>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</si>
  <si>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</si>
  <si>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</si>
  <si>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</si>
  <si>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</si>
  <si>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</si>
  <si>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</si>
  <si>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</si>
  <si>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</si>
  <si>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</si>
  <si>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</si>
  <si>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</si>
  <si>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</si>
  <si>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</si>
  <si>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</si>
  <si>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</si>
  <si>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</si>
  <si>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</si>
  <si>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</si>
  <si>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</si>
  <si>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</si>
  <si>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</si>
  <si>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</si>
  <si>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</si>
  <si>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</si>
  <si>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</si>
  <si>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</si>
  <si>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</si>
  <si>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</si>
  <si>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</si>
  <si>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</si>
  <si>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</si>
  <si>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</si>
  <si>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</si>
  <si>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</si>
  <si>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</si>
  <si>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</si>
  <si>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</si>
  <si>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</si>
  <si>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</si>
  <si>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</si>
  <si>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</si>
  <si>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</si>
  <si>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</si>
  <si>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</si>
  <si>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</si>
  <si>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</si>
  <si>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</si>
  <si>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</si>
  <si>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</si>
  <si>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</si>
  <si>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</si>
  <si>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</si>
  <si>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</si>
  <si>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</si>
  <si>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</si>
  <si>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</si>
  <si>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</si>
  <si>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</si>
  <si>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</si>
  <si>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</si>
  <si>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</si>
  <si>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</si>
  <si>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</si>
  <si>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</si>
  <si>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</si>
  <si>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</si>
  <si>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</si>
  <si>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</si>
  <si>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</si>
  <si>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</si>
  <si>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</si>
  <si>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</si>
  <si>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</si>
  <si>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</si>
  <si>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</si>
  <si>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</si>
  <si>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</si>
  <si>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</si>
  <si>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</si>
  <si>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</si>
  <si>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</si>
  <si>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</si>
  <si>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</si>
  <si>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</si>
  <si>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</si>
  <si>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</si>
  <si>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</si>
  <si>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</si>
  <si>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</si>
  <si>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</si>
  <si>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</si>
  <si>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</si>
  <si>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</si>
  <si>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</si>
  <si>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</si>
  <si>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</si>
  <si>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</si>
  <si>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</si>
  <si>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</si>
  <si>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</si>
  <si>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</si>
  <si>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</si>
  <si>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</si>
  <si>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</si>
  <si>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</si>
  <si>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</si>
  <si>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</si>
  <si>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</si>
  <si>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</si>
  <si>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</si>
  <si>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</si>
  <si>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</si>
  <si>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</si>
  <si>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</si>
  <si>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</si>
  <si>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</si>
  <si>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</si>
  <si>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</si>
  <si>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</si>
  <si>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</si>
  <si>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</si>
  <si>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</si>
  <si>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</si>
  <si>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</si>
  <si>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</si>
  <si>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</si>
  <si>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</si>
  <si>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</si>
  <si>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</si>
  <si>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</si>
  <si>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</si>
  <si>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</si>
  <si>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</si>
  <si>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</si>
  <si>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</si>
  <si>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</si>
  <si>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</si>
  <si>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</si>
  <si>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</si>
  <si>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</si>
  <si>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</si>
  <si>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</si>
  <si>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</si>
  <si>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</si>
  <si>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</si>
  <si>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</si>
  <si>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</si>
  <si>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</si>
  <si>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</si>
  <si>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</si>
  <si>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</si>
  <si>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</si>
  <si>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</si>
  <si>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</si>
  <si>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</si>
  <si>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</si>
  <si>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</si>
  <si>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</si>
  <si>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</si>
  <si>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</si>
  <si>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</si>
  <si>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</si>
  <si>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</si>
  <si>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</si>
  <si>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</si>
  <si>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</si>
  <si>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</si>
  <si>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</si>
  <si>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</si>
  <si>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</si>
  <si>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</si>
  <si>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</si>
  <si>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</si>
  <si>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</si>
  <si>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</si>
  <si>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</si>
  <si>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</si>
  <si>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</si>
  <si>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</si>
  <si>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</si>
  <si>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</si>
  <si>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</si>
  <si>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</si>
  <si>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</si>
  <si>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</si>
  <si>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</si>
  <si>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</si>
  <si>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</si>
  <si>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</si>
  <si>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</si>
  <si>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</si>
  <si>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</si>
  <si>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</si>
  <si>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</si>
  <si>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</si>
  <si>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</si>
  <si>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</si>
  <si>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</si>
  <si>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</si>
  <si>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</si>
  <si>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</si>
  <si>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</si>
  <si>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</si>
  <si>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</si>
  <si>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</si>
  <si>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</si>
  <si>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</si>
  <si>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</si>
  <si>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</si>
  <si>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</si>
  <si>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</si>
  <si>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</si>
  <si>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</si>
  <si>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</si>
  <si>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</si>
  <si>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</si>
  <si>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</si>
  <si>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</si>
  <si>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</si>
  <si>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</si>
  <si>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</si>
  <si>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</si>
  <si>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</si>
  <si>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</si>
  <si>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</si>
  <si>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</si>
  <si>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</si>
  <si>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</si>
  <si>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</si>
  <si>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</si>
  <si>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</si>
  <si>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</si>
  <si>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</si>
  <si>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</si>
  <si>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</si>
  <si>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</si>
  <si>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</si>
  <si>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</si>
  <si>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</si>
  <si>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</si>
  <si>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</si>
  <si>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</si>
  <si>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</si>
  <si>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</si>
  <si>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</si>
  <si>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</si>
  <si>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</si>
  <si>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</si>
  <si>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</si>
  <si>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</si>
  <si>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</si>
  <si>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</si>
  <si>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</si>
  <si>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</si>
  <si>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</si>
  <si>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</si>
  <si>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</si>
  <si>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</si>
  <si>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</si>
  <si>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</si>
  <si>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</si>
  <si>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</si>
  <si>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</si>
  <si>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</si>
  <si>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</si>
  <si>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</si>
  <si>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</si>
  <si>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</si>
  <si>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</si>
  <si>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</si>
  <si>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B</t>
  </si>
  <si>
    <t>A</t>
  </si>
  <si>
    <t>C</t>
  </si>
  <si>
    <t>AB</t>
  </si>
  <si>
    <t/>
  </si>
  <si>
    <t>Manufacturing =Industrial Sector.</t>
  </si>
  <si>
    <t>The other economic activities are commercial, institutes, medical and cruise ships.  Records for 2005 had ICI (Industrial, commercial, Institutes) together but for 2006 and 2007 they were separate.</t>
  </si>
  <si>
    <t>These values for total waste generated, which were provided by the National Solid Waste Management Authority (NSWMA), includes waste generated from other sources not specified in the worksheet, for example, 'clean bulk, bulk waste, street sweep, sewage and tyres'.</t>
  </si>
  <si>
    <t>Data were provided by the National Solid Waste Management Authority (NSWMA). The waste that goes to composting and incineration is not recorded by NSWMA and thus cannot be recorded above.</t>
  </si>
  <si>
    <t>Data refer to total waste generation.</t>
  </si>
  <si>
    <t>This estimate of the total population served by municipal waste was based on the entire country. There is no estimation by urban and rural populations.</t>
  </si>
  <si>
    <t xml:space="preserve">Other Inorganic material includes special care waste and construction and demolition. </t>
  </si>
  <si>
    <t>Antigua and Barbuda</t>
  </si>
  <si>
    <t>Hazardous Waste that goes to recycling is all car batteries.</t>
  </si>
  <si>
    <t>Hazardous waste gone to landfill is all waste generated from the medical sector so is partly hazardous material but not all hazardous. The specific amount of how much medical waste is hazardous is unknown. The years 2008 and 2011 had extremely high values compared to the other years.</t>
  </si>
  <si>
    <t>D</t>
  </si>
  <si>
    <t xml:space="preserve">Data was collected from the Antigua and Barbuda Waste Recylcing Corporation and a private waste depot, i.e. Wills Recyling operated by Hasani Williamson. </t>
  </si>
  <si>
    <t xml:space="preserve">A B     </t>
  </si>
  <si>
    <t>AD</t>
  </si>
  <si>
    <t>Data was collected from a private waste depot, i.e. Wills Recyling operated by Hasani Williamson. He provided data on total waste exported with items such as car radiators, electrical compressors, and ac coils being reported as e-waste.</t>
  </si>
  <si>
    <t>St. John</t>
  </si>
  <si>
    <t>The Waste Composition Study prepared by the National Solid Waste Management Authority reported 0.3% of the waste as hazardous. It was unclear where this percentage was to be reported in the sheet.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</si>
</sst>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right style="thin"/>
      <top style="thin"/>
      <bottom style="hair"/>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85">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5" xfId="0" applyFont="1" applyFill="1" applyBorder="1" applyAlignment="1">
      <alignment/>
    </xf>
    <xf numFmtId="0" fontId="0" fillId="0" borderId="86" xfId="0" applyFont="1" applyBorder="1" applyAlignment="1" applyProtection="1">
      <alignment horizontal="center"/>
      <protection locked="0"/>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8" xfId="0" applyFont="1" applyBorder="1" applyAlignment="1" applyProtection="1">
      <alignment horizontal="center"/>
      <protection locked="0"/>
    </xf>
    <xf numFmtId="0" fontId="78" fillId="36" borderId="89" xfId="0" applyFont="1" applyFill="1" applyBorder="1" applyAlignment="1" applyProtection="1">
      <alignment horizontal="left" vertical="top"/>
      <protection/>
    </xf>
    <xf numFmtId="0" fontId="10" fillId="33" borderId="90" xfId="0" applyFont="1" applyFill="1" applyBorder="1" applyAlignment="1">
      <alignment/>
    </xf>
    <xf numFmtId="0" fontId="0" fillId="0" borderId="91" xfId="0" applyFont="1" applyBorder="1" applyAlignment="1" applyProtection="1">
      <alignment horizontal="center"/>
      <protection locked="0"/>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xf>
    <xf numFmtId="0" fontId="0" fillId="0" borderId="94" xfId="0" applyFont="1" applyFill="1" applyBorder="1" applyAlignment="1">
      <alignment vertical="top" wrapText="1"/>
    </xf>
    <xf numFmtId="0" fontId="10" fillId="0" borderId="95" xfId="0" applyFont="1" applyFill="1" applyBorder="1" applyAlignment="1">
      <alignment vertical="top" wrapText="1"/>
    </xf>
    <xf numFmtId="0" fontId="10" fillId="0" borderId="96" xfId="0" applyFont="1" applyFill="1" applyBorder="1" applyAlignment="1">
      <alignment vertical="top" wrapText="1"/>
    </xf>
    <xf numFmtId="0" fontId="0" fillId="0" borderId="97" xfId="0" applyFont="1" applyFill="1" applyBorder="1" applyAlignment="1">
      <alignment vertical="top" wrapText="1"/>
    </xf>
    <xf numFmtId="0" fontId="0" fillId="0" borderId="98"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99"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0"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1" xfId="0" applyFont="1" applyFill="1" applyBorder="1" applyAlignment="1">
      <alignment horizontal="center" wrapText="1"/>
    </xf>
    <xf numFmtId="0" fontId="0" fillId="36" borderId="0" xfId="0" applyFill="1" applyAlignment="1">
      <alignment vertical="center"/>
    </xf>
    <xf numFmtId="0" fontId="17" fillId="32" borderId="102" xfId="0" applyFont="1" applyFill="1" applyBorder="1" applyAlignment="1">
      <alignment horizontal="center"/>
    </xf>
    <xf numFmtId="0" fontId="17" fillId="32" borderId="19" xfId="0" applyFont="1" applyFill="1" applyBorder="1" applyAlignment="1">
      <alignment horizontal="center" vertical="center"/>
    </xf>
    <xf numFmtId="0" fontId="17" fillId="0" borderId="101" xfId="0" applyFont="1" applyFill="1" applyBorder="1" applyAlignment="1">
      <alignment wrapText="1"/>
    </xf>
    <xf numFmtId="0" fontId="17" fillId="0" borderId="101"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3" xfId="0" applyFont="1" applyFill="1" applyBorder="1" applyAlignment="1">
      <alignment horizontal="center" wrapText="1"/>
    </xf>
    <xf numFmtId="0" fontId="17" fillId="0" borderId="104" xfId="0" applyFont="1" applyFill="1" applyBorder="1" applyAlignment="1">
      <alignment horizontal="left" wrapText="1" indent="3"/>
    </xf>
    <xf numFmtId="0" fontId="17" fillId="0" borderId="102" xfId="0" applyFont="1" applyFill="1" applyBorder="1" applyAlignment="1" applyProtection="1">
      <alignment horizontal="center" vertical="center"/>
      <protection/>
    </xf>
    <xf numFmtId="0" fontId="17" fillId="0" borderId="105" xfId="0" applyNumberFormat="1" applyFont="1" applyFill="1" applyBorder="1" applyAlignment="1" applyProtection="1">
      <alignment horizontal="center"/>
      <protection locked="0"/>
    </xf>
    <xf numFmtId="0" fontId="35" fillId="0" borderId="105" xfId="0" applyNumberFormat="1" applyFont="1" applyFill="1" applyBorder="1" applyAlignment="1" applyProtection="1">
      <alignment horizontal="left" vertical="center" wrapText="1"/>
      <protection locked="0"/>
    </xf>
    <xf numFmtId="0" fontId="17" fillId="0" borderId="105" xfId="0" applyNumberFormat="1" applyFont="1" applyFill="1" applyBorder="1" applyAlignment="1" applyProtection="1">
      <alignment horizontal="center" wrapText="1"/>
      <protection locked="0"/>
    </xf>
    <xf numFmtId="2" fontId="17" fillId="0" borderId="105" xfId="0" applyNumberFormat="1" applyFont="1" applyFill="1" applyBorder="1" applyAlignment="1" applyProtection="1">
      <alignment horizontal="center"/>
      <protection locked="0"/>
    </xf>
    <xf numFmtId="0" fontId="17" fillId="0" borderId="106" xfId="0" applyFont="1" applyFill="1" applyBorder="1" applyAlignment="1">
      <alignment horizontal="center" wrapText="1"/>
    </xf>
    <xf numFmtId="0" fontId="17" fillId="0" borderId="102" xfId="0" applyFont="1" applyFill="1" applyBorder="1" applyAlignment="1">
      <alignment horizontal="left" wrapText="1" indent="3"/>
    </xf>
    <xf numFmtId="0" fontId="17" fillId="0" borderId="102" xfId="0" applyNumberFormat="1" applyFont="1" applyFill="1" applyBorder="1" applyAlignment="1" applyProtection="1">
      <alignment horizontal="center"/>
      <protection locked="0"/>
    </xf>
    <xf numFmtId="0" fontId="35" fillId="0" borderId="102" xfId="0" applyNumberFormat="1" applyFont="1" applyFill="1" applyBorder="1" applyAlignment="1" applyProtection="1">
      <alignment horizontal="left" vertical="center" wrapText="1"/>
      <protection locked="0"/>
    </xf>
    <xf numFmtId="0" fontId="17" fillId="0" borderId="102"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1"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7"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7" xfId="0" applyFont="1" applyFill="1" applyBorder="1" applyAlignment="1">
      <alignment horizontal="center" vertical="center" wrapText="1"/>
    </xf>
    <xf numFmtId="0" fontId="38" fillId="36" borderId="107" xfId="0" applyFont="1" applyFill="1" applyBorder="1" applyAlignment="1">
      <alignment horizontal="left" vertical="center" wrapText="1"/>
    </xf>
    <xf numFmtId="0" fontId="20" fillId="32" borderId="107" xfId="0" applyFont="1" applyFill="1" applyBorder="1" applyAlignment="1" applyProtection="1">
      <alignment horizontal="center" vertical="center"/>
      <protection locked="0"/>
    </xf>
    <xf numFmtId="0" fontId="17" fillId="39" borderId="18" xfId="0" applyFont="1" applyFill="1" applyBorder="1" applyAlignment="1" applyProtection="1">
      <alignment horizontal="left" vertical="center" wrapText="1" indent="1"/>
      <protection/>
    </xf>
    <xf numFmtId="0" fontId="21" fillId="39" borderId="18" xfId="0" applyFont="1" applyFill="1" applyBorder="1" applyAlignment="1" applyProtection="1">
      <alignment horizontal="left" vertical="center" wrapText="1" indent="2"/>
      <protection/>
    </xf>
    <xf numFmtId="0" fontId="20" fillId="40" borderId="74" xfId="0" applyFont="1" applyFill="1" applyBorder="1" applyAlignment="1">
      <alignment horizontal="left" vertical="center"/>
    </xf>
    <xf numFmtId="0" fontId="17" fillId="39" borderId="19" xfId="0" applyFont="1" applyFill="1" applyBorder="1" applyAlignment="1">
      <alignment horizontal="center"/>
    </xf>
    <xf numFmtId="0" fontId="17" fillId="39" borderId="18" xfId="0" applyFont="1" applyFill="1" applyBorder="1" applyAlignment="1" applyProtection="1">
      <alignment horizontal="center" vertical="center"/>
      <protection/>
    </xf>
    <xf numFmtId="0" fontId="17" fillId="39" borderId="101" xfId="0" applyFont="1" applyFill="1" applyBorder="1" applyAlignment="1">
      <alignment wrapText="1"/>
    </xf>
    <xf numFmtId="0" fontId="17" fillId="39" borderId="101" xfId="0" applyFont="1" applyFill="1" applyBorder="1" applyAlignment="1">
      <alignment horizontal="left" wrapText="1" indent="3"/>
    </xf>
    <xf numFmtId="0" fontId="17" fillId="39" borderId="104" xfId="0" applyFont="1" applyFill="1" applyBorder="1" applyAlignment="1">
      <alignment horizontal="left" wrapText="1" indent="3"/>
    </xf>
    <xf numFmtId="0" fontId="17" fillId="39" borderId="102" xfId="0" applyFont="1" applyFill="1" applyBorder="1" applyAlignment="1" applyProtection="1">
      <alignment horizontal="center" vertical="center"/>
      <protection/>
    </xf>
    <xf numFmtId="0" fontId="20" fillId="39" borderId="30" xfId="0" applyFont="1" applyFill="1" applyBorder="1" applyAlignment="1">
      <alignment vertical="center" wrapText="1"/>
    </xf>
    <xf numFmtId="0" fontId="17" fillId="39" borderId="19" xfId="0" applyFont="1" applyFill="1" applyBorder="1" applyAlignment="1">
      <alignment horizontal="center" vertical="center"/>
    </xf>
    <xf numFmtId="0" fontId="17" fillId="39" borderId="19" xfId="0" applyFont="1" applyFill="1" applyBorder="1" applyAlignment="1" applyProtection="1">
      <alignment horizontal="center" vertical="center"/>
      <protection/>
    </xf>
    <xf numFmtId="0" fontId="17" fillId="0" borderId="19" xfId="0" applyFont="1" applyBorder="1" applyAlignment="1" applyProtection="1">
      <alignment horizontal="center" vertical="center"/>
      <protection locked="0"/>
    </xf>
    <xf numFmtId="0" fontId="35" fillId="0" borderId="19" xfId="0" applyFont="1" applyBorder="1" applyAlignment="1" applyProtection="1">
      <alignment horizontal="left" vertical="center" wrapText="1"/>
      <protection locked="0"/>
    </xf>
    <xf numFmtId="0" fontId="35" fillId="0" borderId="18" xfId="0" applyFont="1" applyBorder="1" applyAlignment="1" applyProtection="1">
      <alignment horizontal="left" vertical="center" wrapText="1"/>
      <protection locked="0"/>
    </xf>
    <xf numFmtId="0" fontId="35" fillId="0" borderId="20" xfId="0" applyFont="1" applyBorder="1" applyAlignment="1" applyProtection="1">
      <alignment horizontal="left" vertical="center" wrapText="1"/>
      <protection locked="0"/>
    </xf>
    <xf numFmtId="0" fontId="17" fillId="0" borderId="33"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35" fillId="0" borderId="28"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5" fillId="0" borderId="33"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28"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protection locked="0"/>
    </xf>
    <xf numFmtId="0" fontId="0" fillId="0" borderId="92" xfId="0" applyBorder="1" applyAlignment="1" applyProtection="1">
      <alignment horizontal="center"/>
      <protection locked="0"/>
    </xf>
    <xf numFmtId="0" fontId="38" fillId="36" borderId="107" xfId="0" applyFont="1" applyFill="1" applyBorder="1" applyAlignment="1">
      <alignment horizontal="center" vertical="center" wrapText="1"/>
    </xf>
    <xf numFmtId="0" fontId="0" fillId="0" borderId="108" xfId="0" applyBorder="1" applyAlignment="1" applyProtection="1">
      <alignment horizontal="center" vertical="center"/>
      <protection locked="0"/>
    </xf>
    <xf numFmtId="0" fontId="17" fillId="0" borderId="19" xfId="0" applyFont="1" applyBorder="1" applyAlignment="1" applyProtection="1">
      <alignment horizontal="center"/>
      <protection locked="0"/>
    </xf>
    <xf numFmtId="0" fontId="35" fillId="0" borderId="19" xfId="0" applyFont="1" applyBorder="1" applyAlignment="1" applyProtection="1">
      <alignment horizontal="center"/>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99"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73"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29" xfId="0" applyBorder="1" applyAlignment="1" applyProtection="1">
      <alignment/>
      <protection locked="0"/>
    </xf>
    <xf numFmtId="0" fontId="51" fillId="32" borderId="0" xfId="0" applyFont="1" applyFill="1" applyBorder="1" applyAlignment="1">
      <alignment horizontal="center"/>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10" fillId="33" borderId="113" xfId="0" applyFont="1" applyFill="1" applyBorder="1" applyAlignment="1">
      <alignment horizontal="left"/>
    </xf>
    <xf numFmtId="0" fontId="10" fillId="33" borderId="114" xfId="0" applyFont="1" applyFill="1" applyBorder="1" applyAlignment="1">
      <alignment horizontal="left"/>
    </xf>
    <xf numFmtId="0" fontId="10" fillId="33" borderId="115"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1" xfId="0" applyFont="1" applyFill="1" applyBorder="1" applyAlignment="1">
      <alignment horizontal="center" wrapText="1"/>
    </xf>
    <xf numFmtId="0" fontId="20" fillId="0" borderId="62" xfId="0" applyFont="1" applyFill="1" applyBorder="1" applyAlignment="1">
      <alignment horizontal="center" wrapText="1"/>
    </xf>
    <xf numFmtId="0" fontId="20" fillId="0" borderId="122" xfId="0" applyFont="1" applyFill="1" applyBorder="1" applyAlignment="1">
      <alignment horizontal="center" wrapText="1"/>
    </xf>
    <xf numFmtId="0" fontId="20" fillId="0" borderId="123" xfId="0" applyFont="1" applyFill="1" applyBorder="1" applyAlignment="1">
      <alignment horizontal="center" wrapText="1"/>
    </xf>
    <xf numFmtId="0" fontId="20" fillId="0" borderId="29" xfId="0" applyFont="1" applyFill="1" applyBorder="1" applyAlignment="1">
      <alignment horizontal="center" wrapText="1"/>
    </xf>
    <xf numFmtId="0" fontId="20" fillId="0" borderId="124" xfId="0" applyFont="1" applyFill="1" applyBorder="1" applyAlignment="1">
      <alignment horizontal="center" wrapText="1"/>
    </xf>
    <xf numFmtId="0" fontId="17" fillId="0" borderId="0" xfId="0" applyFont="1" applyFill="1" applyBorder="1" applyAlignment="1">
      <alignment horizontal="left" vertical="top" wrapText="1"/>
    </xf>
    <xf numFmtId="0" fontId="23" fillId="0" borderId="125" xfId="0" applyFont="1" applyBorder="1" applyAlignment="1">
      <alignment horizontal="left" wrapText="1"/>
    </xf>
    <xf numFmtId="0" fontId="23" fillId="0" borderId="126" xfId="0" applyFont="1" applyBorder="1" applyAlignment="1">
      <alignment horizontal="left" wrapText="1"/>
    </xf>
    <xf numFmtId="0" fontId="23" fillId="0" borderId="127" xfId="0" applyFont="1" applyBorder="1" applyAlignment="1">
      <alignment horizontal="left" wrapText="1"/>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0" fillId="0" borderId="0" xfId="0" applyFill="1" applyAlignment="1">
      <alignment horizontal="left" vertical="top" wrapText="1"/>
    </xf>
    <xf numFmtId="0" fontId="10" fillId="32" borderId="0" xfId="0" applyFont="1" applyFill="1" applyBorder="1" applyAlignment="1">
      <alignment/>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4"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2"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10" fillId="33" borderId="128" xfId="0" applyFont="1" applyFill="1" applyBorder="1" applyAlignment="1">
      <alignment horizontal="left"/>
    </xf>
    <xf numFmtId="0" fontId="10" fillId="33" borderId="129" xfId="0" applyFont="1" applyFill="1" applyBorder="1" applyAlignment="1">
      <alignment horizontal="left"/>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130" xfId="0" applyBorder="1" applyAlignment="1" applyProtection="1">
      <alignment horizontal="left" wrapText="1"/>
      <protection locked="0"/>
    </xf>
    <xf numFmtId="0" fontId="0" fillId="0" borderId="109" xfId="0" applyBorder="1" applyAlignment="1" applyProtection="1">
      <alignment horizontal="left" wrapText="1"/>
      <protection locked="0"/>
    </xf>
    <xf numFmtId="0" fontId="0" fillId="0" borderId="133" xfId="0" applyFont="1" applyBorder="1" applyAlignment="1">
      <alignment horizontal="left" wrapText="1"/>
    </xf>
    <xf numFmtId="0" fontId="0" fillId="0" borderId="126" xfId="0" applyFont="1" applyBorder="1" applyAlignment="1">
      <alignment horizontal="left" wrapText="1"/>
    </xf>
    <xf numFmtId="0" fontId="0" fillId="0" borderId="134" xfId="0" applyFont="1" applyBorder="1" applyAlignment="1" applyProtection="1">
      <alignment horizontal="left" wrapText="1"/>
      <protection locked="0"/>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3" borderId="139" xfId="0" applyFont="1" applyFill="1" applyBorder="1" applyAlignment="1">
      <alignment horizontal="left"/>
    </xf>
    <xf numFmtId="0" fontId="10" fillId="33"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17" fillId="0" borderId="29" xfId="0" applyFont="1" applyBorder="1" applyAlignment="1" applyProtection="1">
      <alignment horizontal="center" vertical="center"/>
      <protection locked="0"/>
    </xf>
    <xf numFmtId="0" fontId="0" fillId="0" borderId="143"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1"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7"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5" fillId="35" borderId="0" xfId="0" applyFont="1" applyFill="1" applyBorder="1" applyAlignment="1" applyProtection="1">
      <alignment/>
      <protection locked="0"/>
    </xf>
    <xf numFmtId="0" fontId="10" fillId="32" borderId="148" xfId="0" applyFont="1" applyFill="1" applyBorder="1" applyAlignment="1" applyProtection="1">
      <alignment horizontal="left" vertical="center" wrapText="1"/>
      <protection locked="0"/>
    </xf>
    <xf numFmtId="0" fontId="10" fillId="32" borderId="149" xfId="0" applyFont="1" applyFill="1" applyBorder="1" applyAlignment="1" applyProtection="1">
      <alignment horizontal="left" vertical="center" wrapText="1"/>
      <protection locked="0"/>
    </xf>
    <xf numFmtId="0" fontId="10" fillId="32" borderId="150" xfId="0" applyFont="1" applyFill="1" applyBorder="1" applyAlignment="1" applyProtection="1">
      <alignment horizontal="left" vertical="center" wrapText="1"/>
      <protection locked="0"/>
    </xf>
    <xf numFmtId="0" fontId="0" fillId="0" borderId="151" xfId="0" applyFont="1" applyBorder="1" applyAlignment="1" applyProtection="1">
      <alignment horizontal="left" wrapText="1"/>
      <protection locked="0"/>
    </xf>
    <xf numFmtId="0" fontId="10" fillId="0" borderId="109"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10" fillId="0" borderId="109" xfId="0" applyFont="1" applyFill="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5" xfId="0" applyFont="1" applyFill="1" applyBorder="1" applyAlignment="1" applyProtection="1">
      <alignment horizontal="left" wrapText="1"/>
      <protection locked="0"/>
    </xf>
    <xf numFmtId="0" fontId="10" fillId="32" borderId="136" xfId="0" applyFont="1" applyFill="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43">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rgb="FFFF0000"/>
      </font>
    </dxf>
    <dxf>
      <font>
        <color indexed="10"/>
      </font>
    </dxf>
    <dxf>
      <font>
        <color indexed="1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38100</xdr:rowOff>
    </xdr:from>
    <xdr:to>
      <xdr:col>9</xdr:col>
      <xdr:colOff>161925</xdr:colOff>
      <xdr:row>5</xdr:row>
      <xdr:rowOff>57150</xdr:rowOff>
    </xdr:to>
    <xdr:pic>
      <xdr:nvPicPr>
        <xdr:cNvPr id="1" name="Picture 1"/>
        <xdr:cNvPicPr preferRelativeResize="1">
          <a:picLocks noChangeAspect="1"/>
        </xdr:cNvPicPr>
      </xdr:nvPicPr>
      <xdr:blipFill>
        <a:blip r:embed="rId1"/>
        <a:stretch>
          <a:fillRect/>
        </a:stretch>
      </xdr:blipFill>
      <xdr:spPr>
        <a:xfrm>
          <a:off x="6896100" y="38100"/>
          <a:ext cx="704850" cy="809625"/>
        </a:xfrm>
        <a:prstGeom prst="rect">
          <a:avLst/>
        </a:prstGeom>
        <a:noFill/>
        <a:ln w="9525" cmpd="sng">
          <a:noFill/>
        </a:ln>
      </xdr:spPr>
    </xdr:pic>
    <xdr:clientData/>
  </xdr:twoCellAnchor>
  <xdr:twoCellAnchor editAs="oneCell">
    <xdr:from>
      <xdr:col>1</xdr:col>
      <xdr:colOff>28575</xdr:colOff>
      <xdr:row>0</xdr:row>
      <xdr:rowOff>0</xdr:rowOff>
    </xdr:from>
    <xdr:to>
      <xdr:col>1</xdr:col>
      <xdr:colOff>276225</xdr:colOff>
      <xdr:row>5</xdr:row>
      <xdr:rowOff>9525</xdr:rowOff>
    </xdr:to>
    <xdr:pic>
      <xdr:nvPicPr>
        <xdr:cNvPr id="2" name="Picture 5"/>
        <xdr:cNvPicPr preferRelativeResize="1">
          <a:picLocks noChangeAspect="0"/>
        </xdr:cNvPicPr>
      </xdr:nvPicPr>
      <xdr:blipFill>
        <a:blip r:embed="rId2"/>
        <a:stretch>
          <a:fillRect/>
        </a:stretch>
      </xdr:blipFill>
      <xdr:spPr>
        <a:xfrm>
          <a:off x="190500" y="0"/>
          <a:ext cx="2476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29</xdr:row>
      <xdr:rowOff>19050</xdr:rowOff>
    </xdr:from>
    <xdr:to>
      <xdr:col>15</xdr:col>
      <xdr:colOff>104775</xdr:colOff>
      <xdr:row>29</xdr:row>
      <xdr:rowOff>19050</xdr:rowOff>
    </xdr:to>
    <xdr:sp>
      <xdr:nvSpPr>
        <xdr:cNvPr id="1" name="Line 44"/>
        <xdr:cNvSpPr>
          <a:spLocks/>
        </xdr:cNvSpPr>
      </xdr:nvSpPr>
      <xdr:spPr>
        <a:xfrm>
          <a:off x="4448175" y="6934200"/>
          <a:ext cx="15811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26</xdr:row>
      <xdr:rowOff>9525</xdr:rowOff>
    </xdr:from>
    <xdr:to>
      <xdr:col>9</xdr:col>
      <xdr:colOff>104775</xdr:colOff>
      <xdr:row>29</xdr:row>
      <xdr:rowOff>85725</xdr:rowOff>
    </xdr:to>
    <xdr:sp>
      <xdr:nvSpPr>
        <xdr:cNvPr id="2" name="AutoShape 41"/>
        <xdr:cNvSpPr>
          <a:spLocks/>
        </xdr:cNvSpPr>
      </xdr:nvSpPr>
      <xdr:spPr>
        <a:xfrm>
          <a:off x="4352925" y="5934075"/>
          <a:ext cx="76200" cy="10668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27</xdr:row>
      <xdr:rowOff>38100</xdr:rowOff>
    </xdr:from>
    <xdr:to>
      <xdr:col>9</xdr:col>
      <xdr:colOff>38100</xdr:colOff>
      <xdr:row>27</xdr:row>
      <xdr:rowOff>38100</xdr:rowOff>
    </xdr:to>
    <xdr:sp>
      <xdr:nvSpPr>
        <xdr:cNvPr id="3" name="Line 42"/>
        <xdr:cNvSpPr>
          <a:spLocks/>
        </xdr:cNvSpPr>
      </xdr:nvSpPr>
      <xdr:spPr>
        <a:xfrm flipV="1">
          <a:off x="2705100" y="6191250"/>
          <a:ext cx="16573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19050</xdr:rowOff>
    </xdr:from>
    <xdr:to>
      <xdr:col>9</xdr:col>
      <xdr:colOff>28575</xdr:colOff>
      <xdr:row>29</xdr:row>
      <xdr:rowOff>28575</xdr:rowOff>
    </xdr:to>
    <xdr:sp>
      <xdr:nvSpPr>
        <xdr:cNvPr id="4" name="Line 43"/>
        <xdr:cNvSpPr>
          <a:spLocks/>
        </xdr:cNvSpPr>
      </xdr:nvSpPr>
      <xdr:spPr>
        <a:xfrm flipV="1">
          <a:off x="2705100" y="6934200"/>
          <a:ext cx="16478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27</xdr:row>
      <xdr:rowOff>38100</xdr:rowOff>
    </xdr:from>
    <xdr:to>
      <xdr:col>16</xdr:col>
      <xdr:colOff>9525</xdr:colOff>
      <xdr:row>27</xdr:row>
      <xdr:rowOff>38100</xdr:rowOff>
    </xdr:to>
    <xdr:sp>
      <xdr:nvSpPr>
        <xdr:cNvPr id="5" name="Line 45"/>
        <xdr:cNvSpPr>
          <a:spLocks/>
        </xdr:cNvSpPr>
      </xdr:nvSpPr>
      <xdr:spPr>
        <a:xfrm flipV="1">
          <a:off x="4448175" y="6191250"/>
          <a:ext cx="1914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6" t="s">
        <v>163</v>
      </c>
      <c r="L6" s="1"/>
    </row>
    <row r="7" ht="6.75" customHeight="1">
      <c r="L7" s="1"/>
    </row>
    <row r="8" spans="2:12" ht="14.25" customHeight="1">
      <c r="B8" s="926" t="s">
        <v>282</v>
      </c>
      <c r="C8" s="926"/>
      <c r="D8" s="926"/>
      <c r="E8" s="926"/>
      <c r="F8" s="926"/>
      <c r="G8" s="926"/>
      <c r="H8" s="926"/>
      <c r="I8" s="926"/>
      <c r="J8" s="926"/>
      <c r="L8" s="1"/>
    </row>
    <row r="9" spans="2:12" s="509" customFormat="1" ht="27.75" customHeight="1">
      <c r="B9" s="927" t="s">
        <v>354</v>
      </c>
      <c r="C9" s="927"/>
      <c r="D9" s="927"/>
      <c r="E9" s="927"/>
      <c r="F9" s="927"/>
      <c r="G9" s="927"/>
      <c r="H9" s="927"/>
      <c r="I9" s="927"/>
      <c r="J9" s="927"/>
      <c r="L9" s="861"/>
    </row>
    <row r="10" spans="2:12" ht="12">
      <c r="B10" s="2"/>
      <c r="L10" s="1"/>
    </row>
    <row r="11" spans="2:12" ht="18">
      <c r="B11" s="837" t="s">
        <v>71</v>
      </c>
      <c r="K11" s="1"/>
      <c r="L11" s="1"/>
    </row>
    <row r="12" spans="2:3" ht="21" customHeight="1">
      <c r="B12" s="838"/>
      <c r="C12" s="839"/>
    </row>
    <row r="13" spans="2:10" s="840" customFormat="1" ht="18">
      <c r="B13" s="928" t="s">
        <v>72</v>
      </c>
      <c r="C13" s="928"/>
      <c r="D13" s="928"/>
      <c r="E13" s="928"/>
      <c r="F13" s="928"/>
      <c r="G13" s="928"/>
      <c r="H13" s="928"/>
      <c r="I13" s="928"/>
      <c r="J13" s="928"/>
    </row>
    <row r="14" spans="6:11" ht="15">
      <c r="F14" s="3"/>
      <c r="G14" s="2"/>
      <c r="H14" s="2"/>
      <c r="I14" s="2"/>
      <c r="J14" s="2"/>
      <c r="K14" s="2"/>
    </row>
    <row r="15" spans="2:11" ht="15.75" customHeight="1">
      <c r="B15" s="841" t="s">
        <v>73</v>
      </c>
      <c r="C15" s="929" t="s">
        <v>311</v>
      </c>
      <c r="D15" s="929"/>
      <c r="E15" s="929"/>
      <c r="F15" s="929"/>
      <c r="G15" s="929"/>
      <c r="H15" s="929"/>
      <c r="I15" s="929"/>
      <c r="J15" s="929"/>
      <c r="K15" s="2"/>
    </row>
    <row r="16" spans="2:11" ht="7.5" customHeight="1">
      <c r="B16" s="842"/>
      <c r="C16" s="25"/>
      <c r="D16" s="77"/>
      <c r="E16" s="77"/>
      <c r="F16" s="72"/>
      <c r="G16" s="77"/>
      <c r="H16" s="77"/>
      <c r="I16" s="77"/>
      <c r="J16" s="77"/>
      <c r="K16" s="2"/>
    </row>
    <row r="17" spans="2:11" ht="15">
      <c r="B17" s="842" t="s">
        <v>312</v>
      </c>
      <c r="C17" s="843" t="s">
        <v>74</v>
      </c>
      <c r="D17" s="72"/>
      <c r="E17" s="1"/>
      <c r="F17" s="72"/>
      <c r="G17" s="77"/>
      <c r="H17" s="77"/>
      <c r="I17" s="77"/>
      <c r="J17" s="77"/>
      <c r="K17" s="2"/>
    </row>
    <row r="18" spans="2:11" ht="7.5" customHeight="1">
      <c r="B18" s="842"/>
      <c r="C18" s="25"/>
      <c r="D18" s="72"/>
      <c r="E18" s="1"/>
      <c r="F18" s="72"/>
      <c r="G18" s="77"/>
      <c r="H18" s="77"/>
      <c r="I18" s="77"/>
      <c r="J18" s="77"/>
      <c r="K18" s="2"/>
    </row>
    <row r="19" spans="2:11" ht="15">
      <c r="B19" s="844" t="s">
        <v>313</v>
      </c>
      <c r="C19" s="845" t="s">
        <v>314</v>
      </c>
      <c r="D19" s="846"/>
      <c r="E19" s="241"/>
      <c r="F19" s="72"/>
      <c r="G19" s="77"/>
      <c r="H19" s="77"/>
      <c r="I19" s="77"/>
      <c r="J19" s="77"/>
      <c r="K19" s="2"/>
    </row>
    <row r="20" spans="2:11" ht="7.5" customHeight="1">
      <c r="B20" s="844"/>
      <c r="C20" s="847"/>
      <c r="D20" s="846"/>
      <c r="E20" s="241"/>
      <c r="F20" s="72"/>
      <c r="G20" s="77"/>
      <c r="H20" s="77"/>
      <c r="I20" s="77"/>
      <c r="J20" s="77"/>
      <c r="K20" s="2"/>
    </row>
    <row r="21" spans="2:11" ht="15">
      <c r="B21" s="844" t="s">
        <v>315</v>
      </c>
      <c r="C21" s="845" t="s">
        <v>316</v>
      </c>
      <c r="D21" s="846"/>
      <c r="E21" s="241"/>
      <c r="F21" s="72"/>
      <c r="G21" s="77"/>
      <c r="H21" s="77"/>
      <c r="I21" s="77"/>
      <c r="J21" s="77"/>
      <c r="K21" s="2"/>
    </row>
    <row r="22" spans="2:11" ht="7.5" customHeight="1">
      <c r="B22" s="844"/>
      <c r="C22" s="847"/>
      <c r="D22" s="846"/>
      <c r="E22" s="241"/>
      <c r="F22" s="72"/>
      <c r="G22" s="77"/>
      <c r="H22" s="77"/>
      <c r="I22" s="77"/>
      <c r="J22" s="77"/>
      <c r="K22" s="2"/>
    </row>
    <row r="23" spans="2:10" s="2" customFormat="1" ht="15.75" customHeight="1">
      <c r="B23" s="844" t="s">
        <v>317</v>
      </c>
      <c r="C23" s="845" t="s">
        <v>318</v>
      </c>
      <c r="D23" s="846"/>
      <c r="E23" s="241"/>
      <c r="F23" s="72"/>
      <c r="G23" s="77"/>
      <c r="H23" s="77"/>
      <c r="I23" s="77"/>
      <c r="J23" s="77"/>
    </row>
    <row r="24" spans="2:11" ht="7.5" customHeight="1">
      <c r="B24" s="844"/>
      <c r="C24" s="847"/>
      <c r="D24" s="846"/>
      <c r="E24" s="241"/>
      <c r="F24" s="72"/>
      <c r="G24" s="77"/>
      <c r="H24" s="77"/>
      <c r="I24" s="77"/>
      <c r="J24" s="77"/>
      <c r="K24" s="2"/>
    </row>
    <row r="25" spans="2:11" ht="15.75" customHeight="1">
      <c r="B25" s="844" t="s">
        <v>319</v>
      </c>
      <c r="C25" s="930" t="s">
        <v>320</v>
      </c>
      <c r="D25" s="930"/>
      <c r="E25" s="930"/>
      <c r="F25" s="930"/>
      <c r="G25" s="77"/>
      <c r="H25" s="77"/>
      <c r="I25" s="77"/>
      <c r="J25" s="77"/>
      <c r="K25" s="2"/>
    </row>
    <row r="26" spans="2:11" ht="7.5" customHeight="1">
      <c r="B26" s="844"/>
      <c r="C26" s="847"/>
      <c r="D26" s="846"/>
      <c r="E26" s="241"/>
      <c r="F26" s="72"/>
      <c r="G26" s="77"/>
      <c r="H26" s="77"/>
      <c r="I26" s="77"/>
      <c r="J26" s="77"/>
      <c r="K26" s="2"/>
    </row>
    <row r="27" spans="2:11" ht="15">
      <c r="B27" s="844" t="s">
        <v>321</v>
      </c>
      <c r="C27" s="845" t="s">
        <v>322</v>
      </c>
      <c r="D27" s="846"/>
      <c r="E27" s="241"/>
      <c r="F27" s="72"/>
      <c r="G27" s="77"/>
      <c r="H27" s="77"/>
      <c r="I27" s="77"/>
      <c r="J27" s="77"/>
      <c r="K27" s="2"/>
    </row>
    <row r="28" spans="3:10" ht="7.5" customHeight="1">
      <c r="C28" s="1"/>
      <c r="D28" s="1"/>
      <c r="E28" s="1"/>
      <c r="F28" s="1"/>
      <c r="G28" s="1"/>
      <c r="H28" s="1"/>
      <c r="I28" s="1"/>
      <c r="J28" s="1"/>
    </row>
    <row r="29" spans="2:11" ht="15">
      <c r="B29" s="844" t="s">
        <v>323</v>
      </c>
      <c r="C29" s="845" t="s">
        <v>324</v>
      </c>
      <c r="D29" s="846"/>
      <c r="E29" s="241"/>
      <c r="F29" s="72"/>
      <c r="G29" s="77"/>
      <c r="H29" s="77"/>
      <c r="I29" s="77"/>
      <c r="J29" s="77"/>
      <c r="K29" s="2"/>
    </row>
    <row r="30" spans="3:10" ht="7.5" customHeight="1">
      <c r="C30" s="1"/>
      <c r="D30" s="1"/>
      <c r="E30" s="1"/>
      <c r="F30" s="1"/>
      <c r="G30" s="1"/>
      <c r="H30" s="1"/>
      <c r="I30" s="1"/>
      <c r="J30" s="1"/>
    </row>
    <row r="31" spans="2:11" ht="16.5" customHeight="1">
      <c r="B31" s="848" t="s">
        <v>325</v>
      </c>
      <c r="C31" s="849" t="s">
        <v>143</v>
      </c>
      <c r="D31" s="850"/>
      <c r="E31" s="850"/>
      <c r="F31" s="71"/>
      <c r="G31" s="850"/>
      <c r="H31" s="850"/>
      <c r="I31" s="850"/>
      <c r="J31" s="850"/>
      <c r="K31" s="2"/>
    </row>
    <row r="32" ht="12">
      <c r="K32" s="2"/>
    </row>
    <row r="33" ht="12">
      <c r="K33" s="2"/>
    </row>
    <row r="34" ht="12">
      <c r="K34" s="2"/>
    </row>
    <row r="35" spans="3:11" ht="30.75" customHeight="1">
      <c r="C35" s="851"/>
      <c r="K35" s="2"/>
    </row>
    <row r="36" spans="3:11" ht="31.5" customHeight="1">
      <c r="C36" s="851"/>
      <c r="K36" s="2"/>
    </row>
    <row r="37" ht="31.5" customHeight="1">
      <c r="K37" s="2"/>
    </row>
    <row r="38" spans="3:11" ht="31.5" customHeight="1">
      <c r="C38" s="851"/>
      <c r="K38" s="2"/>
    </row>
    <row r="39" ht="12">
      <c r="K39" s="2"/>
    </row>
    <row r="40" spans="3:11" ht="13.5">
      <c r="C40" s="852"/>
      <c r="K40" s="2"/>
    </row>
    <row r="41" ht="31.5" customHeight="1">
      <c r="K41" s="2"/>
    </row>
    <row r="42" spans="3:11" ht="44.25" customHeight="1">
      <c r="C42" s="852"/>
      <c r="K42" s="2"/>
    </row>
    <row r="43" spans="3:11" ht="13.5">
      <c r="C43" s="852"/>
      <c r="K43" s="2"/>
    </row>
    <row r="44" spans="3:11" ht="13.5">
      <c r="C44" s="852"/>
      <c r="K44" s="2"/>
    </row>
    <row r="45" spans="3:11" ht="13.5">
      <c r="C45" s="852"/>
      <c r="K45" s="2"/>
    </row>
    <row r="46" spans="3:11" ht="31.5" customHeight="1">
      <c r="C46" s="852"/>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8.8515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68"/>
      <c r="D4" s="968"/>
      <c r="E4" s="968"/>
      <c r="F4" s="968"/>
      <c r="G4" s="968"/>
      <c r="H4" s="968"/>
      <c r="I4" s="968"/>
      <c r="J4" s="968"/>
      <c r="K4" s="968"/>
      <c r="L4" s="968"/>
      <c r="M4" s="968"/>
      <c r="N4" s="968"/>
      <c r="O4" s="968"/>
    </row>
    <row r="5" spans="3:16" ht="12.75">
      <c r="C5" s="91"/>
      <c r="D5" s="498"/>
      <c r="E5" s="92"/>
      <c r="F5" s="92"/>
      <c r="G5" s="52"/>
      <c r="H5" s="52"/>
      <c r="I5" s="52"/>
      <c r="J5" s="50"/>
      <c r="K5" s="50"/>
      <c r="L5" s="50"/>
      <c r="M5" s="52"/>
      <c r="N5" s="52"/>
      <c r="O5" s="52"/>
      <c r="P5" s="93"/>
    </row>
    <row r="6" spans="3:16" ht="18.75" customHeight="1">
      <c r="C6" s="1070" t="s">
        <v>240</v>
      </c>
      <c r="D6" s="1070"/>
      <c r="E6" s="1070"/>
      <c r="F6" s="1070"/>
      <c r="G6" s="1070"/>
      <c r="H6" s="1070"/>
      <c r="I6" s="1070"/>
      <c r="J6" s="1070"/>
      <c r="K6" s="1070"/>
      <c r="L6" s="1070"/>
      <c r="M6" s="1070"/>
      <c r="N6" s="1070"/>
      <c r="O6" s="1070"/>
      <c r="P6" s="93"/>
    </row>
    <row r="7" spans="1:16" ht="12">
      <c r="A7" s="365"/>
      <c r="C7" s="50"/>
      <c r="D7" s="62"/>
      <c r="E7" s="62"/>
      <c r="F7" s="62"/>
      <c r="G7" s="62"/>
      <c r="H7" s="62"/>
      <c r="I7" s="62"/>
      <c r="J7" s="62"/>
      <c r="K7" s="62"/>
      <c r="L7" s="62"/>
      <c r="M7" s="62"/>
      <c r="N7" s="62"/>
      <c r="O7" s="62"/>
      <c r="P7" s="2"/>
    </row>
    <row r="8" spans="1:26" ht="16.5" customHeight="1">
      <c r="A8" s="373"/>
      <c r="B8" s="863"/>
      <c r="C8" s="1071" t="s">
        <v>266</v>
      </c>
      <c r="D8" s="1072"/>
      <c r="E8" s="1072"/>
      <c r="F8" s="1072"/>
      <c r="G8" s="1072"/>
      <c r="H8" s="1072"/>
      <c r="I8" s="1072"/>
      <c r="J8" s="1072"/>
      <c r="K8" s="1072"/>
      <c r="L8" s="1072"/>
      <c r="M8" s="1072"/>
      <c r="N8" s="1072"/>
      <c r="O8" s="1073"/>
      <c r="P8" s="94"/>
      <c r="Q8" s="74"/>
      <c r="R8" s="74"/>
      <c r="S8" s="74"/>
      <c r="T8" s="74"/>
      <c r="U8" s="74"/>
      <c r="V8" s="74"/>
      <c r="W8" s="74"/>
      <c r="X8" s="74"/>
      <c r="Y8" s="74"/>
      <c r="Z8" s="2"/>
    </row>
    <row r="9" spans="2:15" ht="16.5" customHeight="1">
      <c r="B9" s="862"/>
      <c r="C9" s="1074"/>
      <c r="D9" s="1074"/>
      <c r="E9" s="1074"/>
      <c r="F9" s="1074"/>
      <c r="G9" s="1074"/>
      <c r="H9" s="1074"/>
      <c r="I9" s="1074"/>
      <c r="J9" s="1074"/>
      <c r="K9" s="1074"/>
      <c r="L9" s="1074"/>
      <c r="M9" s="1074"/>
      <c r="N9" s="1074"/>
      <c r="O9" s="1074"/>
    </row>
    <row r="10" spans="2:15" ht="16.5" customHeight="1">
      <c r="B10" s="416"/>
      <c r="C10" s="1075" t="s">
        <v>345</v>
      </c>
      <c r="D10" s="1075"/>
      <c r="E10" s="1075"/>
      <c r="F10" s="1075"/>
      <c r="G10" s="1075"/>
      <c r="H10" s="1075"/>
      <c r="I10" s="1075"/>
      <c r="J10" s="1075"/>
      <c r="K10" s="1075"/>
      <c r="L10" s="1075"/>
      <c r="M10" s="1075"/>
      <c r="N10" s="1075"/>
      <c r="O10" s="1075"/>
    </row>
    <row r="11" spans="2:15" ht="16.5" customHeight="1">
      <c r="B11" s="416"/>
      <c r="C11" s="1076"/>
      <c r="D11" s="1076"/>
      <c r="E11" s="1076"/>
      <c r="F11" s="1076"/>
      <c r="G11" s="1076"/>
      <c r="H11" s="1076"/>
      <c r="I11" s="1076"/>
      <c r="J11" s="1076"/>
      <c r="K11" s="1076"/>
      <c r="L11" s="1076"/>
      <c r="M11" s="1076"/>
      <c r="N11" s="1076"/>
      <c r="O11" s="1076"/>
    </row>
    <row r="12" spans="2:15" ht="16.5" customHeight="1">
      <c r="B12" s="416"/>
      <c r="C12" s="1075" t="s">
        <v>38</v>
      </c>
      <c r="D12" s="1075"/>
      <c r="E12" s="1075"/>
      <c r="F12" s="1075"/>
      <c r="G12" s="1075"/>
      <c r="H12" s="1075"/>
      <c r="I12" s="1075"/>
      <c r="J12" s="1075"/>
      <c r="K12" s="1075"/>
      <c r="L12" s="1075"/>
      <c r="M12" s="1075"/>
      <c r="N12" s="1075"/>
      <c r="O12" s="1075"/>
    </row>
    <row r="13" spans="2:15" ht="16.5" customHeight="1">
      <c r="B13" s="416"/>
      <c r="C13" s="1076"/>
      <c r="D13" s="1076"/>
      <c r="E13" s="1076"/>
      <c r="F13" s="1076"/>
      <c r="G13" s="1076"/>
      <c r="H13" s="1076"/>
      <c r="I13" s="1076"/>
      <c r="J13" s="1076"/>
      <c r="K13" s="1076"/>
      <c r="L13" s="1076"/>
      <c r="M13" s="1076"/>
      <c r="N13" s="1076"/>
      <c r="O13" s="1076"/>
    </row>
    <row r="14" spans="2:15" ht="16.5" customHeight="1">
      <c r="B14" s="416"/>
      <c r="C14" s="1075" t="s">
        <v>39</v>
      </c>
      <c r="D14" s="1075"/>
      <c r="E14" s="1075"/>
      <c r="F14" s="1075"/>
      <c r="G14" s="1075"/>
      <c r="H14" s="1075"/>
      <c r="I14" s="1075"/>
      <c r="J14" s="1075"/>
      <c r="K14" s="1075"/>
      <c r="L14" s="1075"/>
      <c r="M14" s="1075"/>
      <c r="N14" s="1075"/>
      <c r="O14" s="1075"/>
    </row>
    <row r="15" spans="2:15" ht="16.5" customHeight="1">
      <c r="B15" s="416"/>
      <c r="C15" s="1076"/>
      <c r="D15" s="1076"/>
      <c r="E15" s="1076"/>
      <c r="F15" s="1076"/>
      <c r="G15" s="1076"/>
      <c r="H15" s="1076"/>
      <c r="I15" s="1076"/>
      <c r="J15" s="1076"/>
      <c r="K15" s="1076"/>
      <c r="L15" s="1076"/>
      <c r="M15" s="1076"/>
      <c r="N15" s="1076"/>
      <c r="O15" s="1076"/>
    </row>
    <row r="16" spans="2:15" ht="15.75" customHeight="1">
      <c r="B16" s="416"/>
      <c r="C16" s="1077" t="s">
        <v>267</v>
      </c>
      <c r="D16" s="1077"/>
      <c r="E16" s="1077"/>
      <c r="F16" s="1077"/>
      <c r="G16" s="1077"/>
      <c r="H16" s="1077"/>
      <c r="I16" s="1077"/>
      <c r="J16" s="1077"/>
      <c r="K16" s="1077"/>
      <c r="L16" s="1077"/>
      <c r="M16" s="1077"/>
      <c r="N16" s="1077"/>
      <c r="O16" s="1077"/>
    </row>
    <row r="17" spans="2:15" ht="16.5" customHeight="1">
      <c r="B17" s="416"/>
      <c r="C17" s="1076"/>
      <c r="D17" s="1076"/>
      <c r="E17" s="1076"/>
      <c r="F17" s="1076"/>
      <c r="G17" s="1076"/>
      <c r="H17" s="1076"/>
      <c r="I17" s="1076"/>
      <c r="J17" s="1076"/>
      <c r="K17" s="1076"/>
      <c r="L17" s="1076"/>
      <c r="M17" s="1076"/>
      <c r="N17" s="1076"/>
      <c r="O17" s="1076"/>
    </row>
    <row r="18" spans="3:15" ht="16.5" customHeight="1">
      <c r="C18" s="1071" t="s">
        <v>357</v>
      </c>
      <c r="D18" s="1072"/>
      <c r="E18" s="1072"/>
      <c r="F18" s="1072"/>
      <c r="G18" s="1072"/>
      <c r="H18" s="1072"/>
      <c r="I18" s="1072"/>
      <c r="J18" s="1072"/>
      <c r="K18" s="1072"/>
      <c r="L18" s="1072"/>
      <c r="M18" s="1072"/>
      <c r="N18" s="1072"/>
      <c r="O18" s="1073"/>
    </row>
    <row r="19" spans="1:15" ht="37.5" customHeight="1">
      <c r="A19" s="365"/>
      <c r="C19" s="1078"/>
      <c r="D19" s="1079"/>
      <c r="E19" s="1079"/>
      <c r="F19" s="1079"/>
      <c r="G19" s="1079"/>
      <c r="H19" s="1079"/>
      <c r="I19" s="1079"/>
      <c r="J19" s="1079"/>
      <c r="K19" s="1079"/>
      <c r="L19" s="1079"/>
      <c r="M19" s="1079"/>
      <c r="N19" s="1079"/>
      <c r="O19" s="1080"/>
    </row>
    <row r="20" spans="3:15" ht="16.5" customHeight="1">
      <c r="C20" s="1071" t="s">
        <v>358</v>
      </c>
      <c r="D20" s="1072"/>
      <c r="E20" s="1072"/>
      <c r="F20" s="1072"/>
      <c r="G20" s="1072"/>
      <c r="H20" s="1072"/>
      <c r="I20" s="1072"/>
      <c r="J20" s="1072"/>
      <c r="K20" s="1072"/>
      <c r="L20" s="1072"/>
      <c r="M20" s="1072"/>
      <c r="N20" s="1072"/>
      <c r="O20" s="1073"/>
    </row>
    <row r="21" spans="1:15" ht="34.5" customHeight="1">
      <c r="A21" s="365"/>
      <c r="C21" s="1078"/>
      <c r="D21" s="1079"/>
      <c r="E21" s="1079"/>
      <c r="F21" s="1079"/>
      <c r="G21" s="1079"/>
      <c r="H21" s="1079"/>
      <c r="I21" s="1079"/>
      <c r="J21" s="1079"/>
      <c r="K21" s="1079"/>
      <c r="L21" s="1079"/>
      <c r="M21" s="1079"/>
      <c r="N21" s="1079"/>
      <c r="O21" s="1080"/>
    </row>
    <row r="22" spans="3:15" ht="16.5" customHeight="1">
      <c r="C22" s="1071" t="s">
        <v>359</v>
      </c>
      <c r="D22" s="1072"/>
      <c r="E22" s="1072"/>
      <c r="F22" s="1072"/>
      <c r="G22" s="1072"/>
      <c r="H22" s="1072"/>
      <c r="I22" s="1072"/>
      <c r="J22" s="1072"/>
      <c r="K22" s="1072"/>
      <c r="L22" s="1072"/>
      <c r="M22" s="1072"/>
      <c r="N22" s="1072"/>
      <c r="O22" s="1073"/>
    </row>
    <row r="23" spans="1:15" ht="33" customHeight="1">
      <c r="A23" s="365"/>
      <c r="C23" s="1076"/>
      <c r="D23" s="1076"/>
      <c r="E23" s="1076"/>
      <c r="F23" s="1076"/>
      <c r="G23" s="1076"/>
      <c r="H23" s="1076"/>
      <c r="I23" s="1076"/>
      <c r="J23" s="1076"/>
      <c r="K23" s="1076"/>
      <c r="L23" s="1076"/>
      <c r="M23" s="1076"/>
      <c r="N23" s="1076"/>
      <c r="O23" s="1076"/>
    </row>
    <row r="24" spans="3:15" ht="16.5" customHeight="1">
      <c r="C24" s="1071" t="s">
        <v>40</v>
      </c>
      <c r="D24" s="1072"/>
      <c r="E24" s="1072"/>
      <c r="F24" s="1072"/>
      <c r="G24" s="1072"/>
      <c r="H24" s="1072"/>
      <c r="I24" s="1072"/>
      <c r="J24" s="1072"/>
      <c r="K24" s="1072"/>
      <c r="L24" s="1072"/>
      <c r="M24" s="1072"/>
      <c r="N24" s="1072"/>
      <c r="O24" s="1073"/>
    </row>
    <row r="25" spans="1:15" ht="35.25" customHeight="1">
      <c r="A25" s="365"/>
      <c r="C25" s="1076"/>
      <c r="D25" s="1076"/>
      <c r="E25" s="1076"/>
      <c r="F25" s="1076"/>
      <c r="G25" s="1076"/>
      <c r="H25" s="1076"/>
      <c r="I25" s="1076"/>
      <c r="J25" s="1076"/>
      <c r="K25" s="1076"/>
      <c r="L25" s="1076"/>
      <c r="M25" s="1076"/>
      <c r="N25" s="1076"/>
      <c r="O25" s="1076"/>
    </row>
    <row r="26" spans="1:15" ht="16.5" customHeight="1">
      <c r="A26" s="365"/>
      <c r="C26" s="1082" t="s">
        <v>218</v>
      </c>
      <c r="D26" s="1083"/>
      <c r="E26" s="1083"/>
      <c r="F26" s="1083"/>
      <c r="G26" s="1083"/>
      <c r="H26" s="1083"/>
      <c r="I26" s="1083"/>
      <c r="J26" s="1083"/>
      <c r="K26" s="1083"/>
      <c r="L26" s="1083"/>
      <c r="M26" s="1083"/>
      <c r="N26" s="1083"/>
      <c r="O26" s="1084"/>
    </row>
    <row r="27" spans="1:15" ht="39" customHeight="1">
      <c r="A27" s="365"/>
      <c r="B27" s="589"/>
      <c r="C27" s="1081"/>
      <c r="D27" s="1081"/>
      <c r="E27" s="1081"/>
      <c r="F27" s="1081"/>
      <c r="G27" s="1081"/>
      <c r="H27" s="1081"/>
      <c r="I27" s="1081"/>
      <c r="J27" s="1081"/>
      <c r="K27" s="1081"/>
      <c r="L27" s="1081"/>
      <c r="M27" s="1081"/>
      <c r="N27" s="1081"/>
      <c r="O27" s="1081"/>
    </row>
    <row r="28" spans="1:15" ht="12">
      <c r="A28" s="365"/>
      <c r="B28" s="589"/>
      <c r="C28" s="50"/>
      <c r="D28" s="50"/>
      <c r="E28" s="50"/>
      <c r="F28" s="50"/>
      <c r="G28" s="50"/>
      <c r="H28" s="50"/>
      <c r="I28" s="50"/>
      <c r="J28" s="50"/>
      <c r="K28" s="50"/>
      <c r="L28" s="50"/>
      <c r="M28" s="50"/>
      <c r="N28" s="50"/>
      <c r="O28" s="50"/>
    </row>
    <row r="29" spans="1:15" ht="12">
      <c r="A29" s="365"/>
      <c r="B29" s="589"/>
      <c r="C29" s="50"/>
      <c r="D29" s="50"/>
      <c r="E29" s="50"/>
      <c r="F29" s="50"/>
      <c r="G29" s="50"/>
      <c r="H29" s="50"/>
      <c r="I29" s="50"/>
      <c r="J29" s="50"/>
      <c r="K29" s="50"/>
      <c r="L29" s="50"/>
      <c r="M29" s="50"/>
      <c r="N29" s="50"/>
      <c r="O29" s="50"/>
    </row>
    <row r="30" spans="1:15" ht="12">
      <c r="A30" s="365"/>
      <c r="B30" s="589"/>
      <c r="C30" s="50"/>
      <c r="D30" s="50"/>
      <c r="E30" s="50"/>
      <c r="F30" s="50"/>
      <c r="G30" s="50"/>
      <c r="H30" s="50"/>
      <c r="I30" s="50"/>
      <c r="J30" s="50"/>
      <c r="K30" s="50"/>
      <c r="L30" s="50"/>
      <c r="M30" s="50"/>
      <c r="N30" s="50"/>
      <c r="O30" s="50"/>
    </row>
    <row r="31" spans="1:15" ht="12">
      <c r="A31" s="365"/>
      <c r="B31" s="589"/>
      <c r="C31" s="50"/>
      <c r="D31" s="50"/>
      <c r="E31" s="50"/>
      <c r="F31" s="50"/>
      <c r="G31" s="50"/>
      <c r="H31" s="50"/>
      <c r="I31" s="50"/>
      <c r="J31" s="50"/>
      <c r="K31" s="50"/>
      <c r="L31" s="50"/>
      <c r="M31" s="50"/>
      <c r="N31" s="50"/>
      <c r="O31" s="50"/>
    </row>
    <row r="32" spans="1:15" ht="12">
      <c r="A32" s="365"/>
      <c r="B32" s="589"/>
      <c r="C32" s="50"/>
      <c r="D32" s="50"/>
      <c r="E32" s="50"/>
      <c r="F32" s="50"/>
      <c r="G32" s="50"/>
      <c r="H32" s="50"/>
      <c r="I32" s="50"/>
      <c r="J32" s="50"/>
      <c r="K32" s="50"/>
      <c r="L32" s="50"/>
      <c r="M32" s="50"/>
      <c r="N32" s="50"/>
      <c r="O32" s="50"/>
    </row>
    <row r="33" spans="1:15" ht="12">
      <c r="A33" s="365"/>
      <c r="B33" s="589"/>
      <c r="C33" s="50"/>
      <c r="D33" s="50"/>
      <c r="E33" s="50"/>
      <c r="F33" s="50"/>
      <c r="G33" s="50"/>
      <c r="H33" s="50"/>
      <c r="I33" s="50"/>
      <c r="J33" s="50"/>
      <c r="K33" s="50"/>
      <c r="L33" s="50"/>
      <c r="M33" s="50"/>
      <c r="N33" s="50"/>
      <c r="O33" s="50"/>
    </row>
    <row r="34" spans="1:15" ht="12">
      <c r="A34" s="365"/>
      <c r="B34" s="589"/>
      <c r="C34" s="50"/>
      <c r="D34" s="50"/>
      <c r="E34" s="50"/>
      <c r="F34" s="50"/>
      <c r="G34" s="50"/>
      <c r="H34" s="50"/>
      <c r="I34" s="50"/>
      <c r="J34" s="50"/>
      <c r="K34" s="50"/>
      <c r="L34" s="50"/>
      <c r="M34" s="50"/>
      <c r="N34" s="50"/>
      <c r="O34" s="50"/>
    </row>
    <row r="35" spans="1:15" ht="12">
      <c r="A35" s="365"/>
      <c r="B35" s="589"/>
      <c r="C35" s="50"/>
      <c r="D35" s="50"/>
      <c r="E35" s="50"/>
      <c r="F35" s="50"/>
      <c r="G35" s="50"/>
      <c r="H35" s="50"/>
      <c r="I35" s="50"/>
      <c r="J35" s="50"/>
      <c r="K35" s="50"/>
      <c r="L35" s="50"/>
      <c r="M35" s="50"/>
      <c r="N35" s="50"/>
      <c r="O35" s="50"/>
    </row>
    <row r="36" spans="1:15" ht="12">
      <c r="A36" s="365"/>
      <c r="B36" s="589"/>
      <c r="C36" s="50"/>
      <c r="D36" s="50"/>
      <c r="E36" s="50"/>
      <c r="F36" s="50"/>
      <c r="G36" s="50"/>
      <c r="H36" s="50"/>
      <c r="I36" s="50"/>
      <c r="J36" s="50"/>
      <c r="K36" s="50"/>
      <c r="L36" s="50"/>
      <c r="M36" s="50"/>
      <c r="N36" s="50"/>
      <c r="O36" s="50"/>
    </row>
    <row r="37" spans="1:15" ht="12">
      <c r="A37" s="365"/>
      <c r="B37" s="589"/>
      <c r="C37" s="50"/>
      <c r="D37" s="50"/>
      <c r="E37" s="50"/>
      <c r="F37" s="50"/>
      <c r="G37" s="50"/>
      <c r="H37" s="50"/>
      <c r="I37" s="50"/>
      <c r="J37" s="50"/>
      <c r="K37" s="50"/>
      <c r="L37" s="50"/>
      <c r="M37" s="50"/>
      <c r="N37" s="50"/>
      <c r="O37" s="50"/>
    </row>
    <row r="38" spans="1:15" ht="12">
      <c r="A38" s="365"/>
      <c r="B38" s="589"/>
      <c r="C38" s="50"/>
      <c r="D38" s="50"/>
      <c r="E38" s="50"/>
      <c r="F38" s="50"/>
      <c r="G38" s="50"/>
      <c r="H38" s="50"/>
      <c r="I38" s="50"/>
      <c r="J38" s="50"/>
      <c r="K38" s="50"/>
      <c r="L38" s="50"/>
      <c r="M38" s="50"/>
      <c r="N38" s="50"/>
      <c r="O38" s="50"/>
    </row>
    <row r="39" spans="1:15" ht="12">
      <c r="A39" s="365"/>
      <c r="B39" s="589"/>
      <c r="C39" s="50"/>
      <c r="D39" s="50"/>
      <c r="E39" s="50"/>
      <c r="F39" s="50"/>
      <c r="G39" s="50"/>
      <c r="H39" s="50"/>
      <c r="I39" s="50"/>
      <c r="J39" s="50"/>
      <c r="K39" s="50"/>
      <c r="L39" s="50"/>
      <c r="M39" s="50"/>
      <c r="N39" s="50"/>
      <c r="O39" s="50"/>
    </row>
    <row r="40" spans="1:15" ht="12">
      <c r="A40" s="365"/>
      <c r="B40" s="589"/>
      <c r="C40" s="50"/>
      <c r="D40" s="50"/>
      <c r="E40" s="50"/>
      <c r="F40" s="50"/>
      <c r="G40" s="50"/>
      <c r="H40" s="50"/>
      <c r="I40" s="50"/>
      <c r="J40" s="50"/>
      <c r="K40" s="50"/>
      <c r="L40" s="50"/>
      <c r="M40" s="50"/>
      <c r="N40" s="50"/>
      <c r="O40" s="50"/>
    </row>
    <row r="41" spans="1:15" ht="12">
      <c r="A41" s="365"/>
      <c r="B41" s="589"/>
      <c r="C41" s="50"/>
      <c r="D41" s="50"/>
      <c r="E41" s="50"/>
      <c r="F41" s="50"/>
      <c r="G41" s="50"/>
      <c r="H41" s="50"/>
      <c r="I41" s="50"/>
      <c r="J41" s="50"/>
      <c r="K41" s="50"/>
      <c r="L41" s="50"/>
      <c r="M41" s="50"/>
      <c r="N41" s="50"/>
      <c r="O41" s="50"/>
    </row>
    <row r="42" spans="1:15" ht="12">
      <c r="A42" s="365"/>
      <c r="B42" s="589"/>
      <c r="C42" s="50"/>
      <c r="D42" s="50"/>
      <c r="E42" s="50"/>
      <c r="F42" s="50"/>
      <c r="G42" s="50"/>
      <c r="H42" s="50"/>
      <c r="I42" s="50"/>
      <c r="J42" s="50"/>
      <c r="K42" s="50"/>
      <c r="L42" s="50"/>
      <c r="M42" s="50"/>
      <c r="N42" s="50"/>
      <c r="O42" s="50"/>
    </row>
    <row r="43" spans="1:15" ht="12">
      <c r="A43" s="365"/>
      <c r="B43" s="589"/>
      <c r="C43" s="50"/>
      <c r="D43" s="50"/>
      <c r="E43" s="50"/>
      <c r="F43" s="50"/>
      <c r="G43" s="50"/>
      <c r="H43" s="50"/>
      <c r="I43" s="50"/>
      <c r="J43" s="50"/>
      <c r="K43" s="50"/>
      <c r="L43" s="50"/>
      <c r="M43" s="50"/>
      <c r="N43" s="50"/>
      <c r="O43" s="50"/>
    </row>
    <row r="44" spans="1:15" ht="12">
      <c r="A44" s="365"/>
      <c r="B44" s="589"/>
      <c r="C44" s="50"/>
      <c r="D44" s="50"/>
      <c r="E44" s="50"/>
      <c r="F44" s="50"/>
      <c r="G44" s="50"/>
      <c r="H44" s="50"/>
      <c r="I44" s="50"/>
      <c r="J44" s="50"/>
      <c r="K44" s="50"/>
      <c r="L44" s="50"/>
      <c r="M44" s="50"/>
      <c r="N44" s="50"/>
      <c r="O44" s="50"/>
    </row>
    <row r="45" spans="1:15" ht="12">
      <c r="A45" s="365"/>
      <c r="B45" s="589"/>
      <c r="C45" s="50"/>
      <c r="D45" s="50"/>
      <c r="E45" s="50"/>
      <c r="F45" s="50"/>
      <c r="G45" s="50"/>
      <c r="H45" s="50"/>
      <c r="I45" s="50"/>
      <c r="J45" s="50"/>
      <c r="K45" s="50"/>
      <c r="L45" s="50"/>
      <c r="M45" s="50"/>
      <c r="N45" s="50"/>
      <c r="O45" s="50"/>
    </row>
    <row r="46" spans="1:15" ht="12">
      <c r="A46" s="365"/>
      <c r="B46" s="589"/>
      <c r="C46" s="50"/>
      <c r="D46" s="50"/>
      <c r="E46" s="50"/>
      <c r="F46" s="50"/>
      <c r="G46" s="50"/>
      <c r="H46" s="50"/>
      <c r="I46" s="50"/>
      <c r="J46" s="50"/>
      <c r="K46" s="50"/>
      <c r="L46" s="50"/>
      <c r="M46" s="50"/>
      <c r="N46" s="50"/>
      <c r="O46" s="50"/>
    </row>
    <row r="47" spans="1:15" ht="12">
      <c r="A47" s="365"/>
      <c r="B47" s="589"/>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19:O19"/>
    <mergeCell ref="C23:O23"/>
    <mergeCell ref="C20:O20"/>
    <mergeCell ref="C27:O27"/>
    <mergeCell ref="C26:O26"/>
    <mergeCell ref="C25:O25"/>
    <mergeCell ref="C16:O16"/>
    <mergeCell ref="C12:O12"/>
    <mergeCell ref="C22:O22"/>
    <mergeCell ref="C24:O24"/>
    <mergeCell ref="C13:O13"/>
    <mergeCell ref="C15:O15"/>
    <mergeCell ref="C21:O21"/>
    <mergeCell ref="C17:O17"/>
    <mergeCell ref="C14:O14"/>
    <mergeCell ref="C18:O18"/>
    <mergeCell ref="C4:O4"/>
    <mergeCell ref="C6:O6"/>
    <mergeCell ref="C8:O8"/>
    <mergeCell ref="C9:O9"/>
    <mergeCell ref="C10:O10"/>
    <mergeCell ref="C11:O1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43" t="s">
        <v>71</v>
      </c>
      <c r="C1" s="943"/>
      <c r="D1" s="8"/>
      <c r="E1" s="8"/>
      <c r="F1" s="8"/>
      <c r="G1" s="8"/>
      <c r="H1" s="8"/>
      <c r="I1" s="8"/>
      <c r="J1" s="8"/>
      <c r="K1" s="8"/>
    </row>
    <row r="2" spans="2:11" ht="15.75" customHeight="1">
      <c r="B2" s="15"/>
      <c r="C2" s="14"/>
      <c r="D2" s="15"/>
      <c r="E2" s="14"/>
      <c r="F2" s="15"/>
      <c r="G2" s="14"/>
      <c r="H2" s="15"/>
      <c r="I2" s="14"/>
      <c r="J2" s="15"/>
      <c r="K2" s="14"/>
    </row>
    <row r="3" spans="2:11" ht="18">
      <c r="B3" s="944" t="s">
        <v>75</v>
      </c>
      <c r="C3" s="944"/>
      <c r="D3" s="944"/>
      <c r="E3" s="944"/>
      <c r="F3" s="944"/>
      <c r="G3" s="944"/>
      <c r="H3" s="944"/>
      <c r="I3" s="944"/>
      <c r="J3" s="944"/>
      <c r="K3" s="944"/>
    </row>
    <row r="4" ht="13.5">
      <c r="C4" s="10"/>
    </row>
    <row r="5" spans="2:13" ht="15">
      <c r="B5" s="937" t="s">
        <v>76</v>
      </c>
      <c r="C5" s="937"/>
      <c r="D5" s="937"/>
      <c r="E5" s="937"/>
      <c r="F5" s="937"/>
      <c r="G5" s="937"/>
      <c r="H5" s="937"/>
      <c r="I5" s="937"/>
      <c r="J5" s="937"/>
      <c r="K5" s="937"/>
      <c r="M5" s="58"/>
    </row>
    <row r="6" spans="2:13" ht="9.75" customHeight="1">
      <c r="B6" s="11"/>
      <c r="C6" s="12"/>
      <c r="D6" s="3"/>
      <c r="F6" s="3"/>
      <c r="G6" s="13"/>
      <c r="H6" s="13"/>
      <c r="I6" s="13"/>
      <c r="J6" s="13"/>
      <c r="M6" s="58"/>
    </row>
    <row r="7" spans="2:11" ht="39" customHeight="1">
      <c r="B7" s="945" t="s">
        <v>280</v>
      </c>
      <c r="C7" s="932"/>
      <c r="D7" s="932"/>
      <c r="E7" s="932"/>
      <c r="F7" s="932"/>
      <c r="G7" s="932"/>
      <c r="H7" s="932"/>
      <c r="I7" s="932"/>
      <c r="J7" s="932"/>
      <c r="K7" s="932"/>
    </row>
    <row r="8" spans="2:10" ht="6" customHeight="1">
      <c r="B8" s="11"/>
      <c r="C8" s="12"/>
      <c r="D8" s="3"/>
      <c r="F8" s="3"/>
      <c r="G8" s="13"/>
      <c r="H8" s="13"/>
      <c r="I8" s="13"/>
      <c r="J8" s="13"/>
    </row>
    <row r="9" spans="2:11" ht="38.25" customHeight="1">
      <c r="B9" s="938" t="s">
        <v>6</v>
      </c>
      <c r="C9" s="938"/>
      <c r="D9" s="938"/>
      <c r="E9" s="938"/>
      <c r="F9" s="938"/>
      <c r="G9" s="938"/>
      <c r="H9" s="938"/>
      <c r="I9" s="938"/>
      <c r="J9" s="938"/>
      <c r="K9" s="938"/>
    </row>
    <row r="10" spans="2:11" ht="6" customHeight="1">
      <c r="B10" s="473"/>
      <c r="C10" s="473"/>
      <c r="D10" s="473"/>
      <c r="E10" s="473"/>
      <c r="F10" s="473"/>
      <c r="G10" s="473"/>
      <c r="H10" s="473"/>
      <c r="I10" s="473"/>
      <c r="J10" s="473"/>
      <c r="K10" s="473"/>
    </row>
    <row r="11" spans="2:11" ht="26.25" customHeight="1">
      <c r="B11" s="932" t="s">
        <v>355</v>
      </c>
      <c r="C11" s="938"/>
      <c r="D11" s="938"/>
      <c r="E11" s="938"/>
      <c r="F11" s="938"/>
      <c r="G11" s="938"/>
      <c r="H11" s="938"/>
      <c r="I11" s="938"/>
      <c r="J11" s="938"/>
      <c r="K11" s="938"/>
    </row>
    <row r="12" spans="2:11" ht="6" customHeight="1">
      <c r="B12" s="473"/>
      <c r="C12" s="473"/>
      <c r="D12" s="473"/>
      <c r="E12" s="473"/>
      <c r="F12" s="473"/>
      <c r="G12" s="473"/>
      <c r="H12" s="473"/>
      <c r="I12" s="473"/>
      <c r="J12" s="473"/>
      <c r="K12" s="473"/>
    </row>
    <row r="13" spans="2:11" ht="15" customHeight="1">
      <c r="B13" s="938" t="s">
        <v>79</v>
      </c>
      <c r="C13" s="938"/>
      <c r="D13" s="938"/>
      <c r="E13" s="938"/>
      <c r="F13" s="938"/>
      <c r="G13" s="938"/>
      <c r="H13" s="938"/>
      <c r="I13" s="938"/>
      <c r="J13" s="938"/>
      <c r="K13" s="938"/>
    </row>
    <row r="14" spans="2:11" ht="6" customHeight="1">
      <c r="B14" s="473"/>
      <c r="C14" s="473"/>
      <c r="D14" s="473"/>
      <c r="E14" s="473"/>
      <c r="F14" s="473"/>
      <c r="G14" s="473"/>
      <c r="H14" s="473"/>
      <c r="I14" s="473"/>
      <c r="J14" s="473"/>
      <c r="K14" s="473"/>
    </row>
    <row r="15" spans="2:11" ht="26.25" customHeight="1">
      <c r="B15" s="941" t="s">
        <v>268</v>
      </c>
      <c r="C15" s="942"/>
      <c r="D15" s="942"/>
      <c r="E15" s="942"/>
      <c r="F15" s="942"/>
      <c r="G15" s="942"/>
      <c r="H15" s="942"/>
      <c r="I15" s="942"/>
      <c r="J15" s="942"/>
      <c r="K15" s="942"/>
    </row>
    <row r="16" spans="2:11" ht="6.75" customHeight="1">
      <c r="B16" s="479"/>
      <c r="C16" s="480"/>
      <c r="D16" s="72"/>
      <c r="E16" s="476"/>
      <c r="F16" s="72"/>
      <c r="G16" s="477"/>
      <c r="H16" s="477"/>
      <c r="I16" s="477"/>
      <c r="J16" s="477"/>
      <c r="K16" s="476"/>
    </row>
    <row r="17" spans="2:11" ht="27" customHeight="1">
      <c r="B17" s="938" t="s">
        <v>77</v>
      </c>
      <c r="C17" s="938"/>
      <c r="D17" s="938"/>
      <c r="E17" s="938"/>
      <c r="F17" s="938"/>
      <c r="G17" s="938"/>
      <c r="H17" s="938"/>
      <c r="I17" s="938"/>
      <c r="J17" s="938"/>
      <c r="K17" s="938"/>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38" t="s">
        <v>78</v>
      </c>
      <c r="C22" s="938"/>
      <c r="D22" s="938"/>
      <c r="E22" s="938"/>
      <c r="F22" s="938"/>
      <c r="G22" s="938"/>
      <c r="H22" s="938"/>
      <c r="I22" s="938"/>
      <c r="J22" s="938"/>
      <c r="K22" s="938"/>
    </row>
    <row r="23" spans="2:11" ht="12.75" customHeight="1" hidden="1">
      <c r="B23" s="938"/>
      <c r="C23" s="938"/>
      <c r="D23" s="938"/>
      <c r="E23" s="938"/>
      <c r="F23" s="938"/>
      <c r="G23" s="938"/>
      <c r="H23" s="938"/>
      <c r="I23" s="938"/>
      <c r="J23" s="938"/>
      <c r="K23" s="938"/>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49"/>
      <c r="C29" s="949"/>
      <c r="D29" s="949"/>
      <c r="E29" s="950"/>
      <c r="F29" s="950"/>
      <c r="G29" s="950"/>
      <c r="H29" s="950"/>
      <c r="I29" s="482"/>
      <c r="J29" s="482"/>
      <c r="K29" s="482"/>
      <c r="M29" s="360"/>
    </row>
    <row r="30" s="1" customFormat="1" ht="24.75" customHeight="1" hidden="1">
      <c r="M30" s="360"/>
    </row>
    <row r="31" spans="2:11" ht="27" customHeight="1" hidden="1">
      <c r="B31" s="936"/>
      <c r="C31" s="936"/>
      <c r="D31" s="936"/>
      <c r="E31" s="936"/>
      <c r="F31" s="936"/>
      <c r="G31" s="936"/>
      <c r="H31" s="936"/>
      <c r="I31" s="936"/>
      <c r="J31" s="936"/>
      <c r="K31" s="936"/>
    </row>
    <row r="32" spans="2:11" ht="12.75" customHeight="1" hidden="1">
      <c r="B32" s="951"/>
      <c r="C32" s="951"/>
      <c r="D32" s="951"/>
      <c r="E32" s="951"/>
      <c r="F32" s="951"/>
      <c r="G32" s="951"/>
      <c r="H32" s="951"/>
      <c r="I32" s="951"/>
      <c r="J32" s="951"/>
      <c r="K32" s="951"/>
    </row>
    <row r="33" spans="2:11" ht="17.25" customHeight="1">
      <c r="B33" s="937" t="s">
        <v>80</v>
      </c>
      <c r="C33" s="937"/>
      <c r="D33" s="937"/>
      <c r="E33" s="937"/>
      <c r="F33" s="937"/>
      <c r="G33" s="937"/>
      <c r="H33" s="937"/>
      <c r="I33" s="937"/>
      <c r="J33" s="937"/>
      <c r="K33" s="937"/>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38" t="s">
        <v>207</v>
      </c>
      <c r="D36" s="938"/>
      <c r="E36" s="938"/>
      <c r="F36" s="938"/>
      <c r="G36" s="938"/>
      <c r="H36" s="938"/>
      <c r="I36" s="938"/>
      <c r="J36" s="938"/>
      <c r="K36" s="938"/>
    </row>
    <row r="37" spans="2:11" ht="26.25" customHeight="1">
      <c r="B37" s="208" t="s">
        <v>81</v>
      </c>
      <c r="C37" s="933" t="s">
        <v>344</v>
      </c>
      <c r="D37" s="934"/>
      <c r="E37" s="934"/>
      <c r="F37" s="934"/>
      <c r="G37" s="934"/>
      <c r="H37" s="934"/>
      <c r="I37" s="934"/>
      <c r="J37" s="934"/>
      <c r="K37" s="934"/>
    </row>
    <row r="38" spans="2:13" s="9" customFormat="1" ht="53.25" customHeight="1">
      <c r="B38" s="208" t="s">
        <v>81</v>
      </c>
      <c r="C38" s="934" t="s">
        <v>215</v>
      </c>
      <c r="D38" s="934"/>
      <c r="E38" s="934"/>
      <c r="F38" s="934"/>
      <c r="G38" s="934"/>
      <c r="H38" s="934"/>
      <c r="I38" s="934"/>
      <c r="J38" s="934"/>
      <c r="K38" s="934"/>
      <c r="M38" s="359"/>
    </row>
    <row r="39" spans="2:11" ht="39" customHeight="1">
      <c r="B39" s="207" t="s">
        <v>81</v>
      </c>
      <c r="C39" s="935" t="s">
        <v>278</v>
      </c>
      <c r="D39" s="936"/>
      <c r="E39" s="936"/>
      <c r="F39" s="936"/>
      <c r="G39" s="936"/>
      <c r="H39" s="936"/>
      <c r="I39" s="936"/>
      <c r="J39" s="936"/>
      <c r="K39" s="936"/>
    </row>
    <row r="40" spans="2:11" ht="27.75" customHeight="1">
      <c r="B40" s="207" t="s">
        <v>81</v>
      </c>
      <c r="C40" s="948" t="s">
        <v>208</v>
      </c>
      <c r="D40" s="948"/>
      <c r="E40" s="948"/>
      <c r="F40" s="948"/>
      <c r="G40" s="948"/>
      <c r="H40" s="948"/>
      <c r="I40" s="948"/>
      <c r="J40" s="948"/>
      <c r="K40" s="948"/>
    </row>
    <row r="41" spans="2:11" ht="15" customHeight="1">
      <c r="B41" s="207" t="s">
        <v>81</v>
      </c>
      <c r="C41" s="940" t="s">
        <v>33</v>
      </c>
      <c r="D41" s="940"/>
      <c r="E41" s="940"/>
      <c r="F41" s="940"/>
      <c r="G41" s="940"/>
      <c r="H41" s="940"/>
      <c r="I41" s="940"/>
      <c r="J41" s="940"/>
      <c r="K41" s="940"/>
    </row>
    <row r="42" spans="2:11" ht="15.75" customHeight="1">
      <c r="B42" s="207" t="s">
        <v>81</v>
      </c>
      <c r="C42" s="940" t="s">
        <v>209</v>
      </c>
      <c r="D42" s="940"/>
      <c r="E42" s="940"/>
      <c r="F42" s="940"/>
      <c r="G42" s="940"/>
      <c r="H42" s="940"/>
      <c r="I42" s="940"/>
      <c r="J42" s="940"/>
      <c r="K42" s="940"/>
    </row>
    <row r="43" spans="2:11" ht="26.25" customHeight="1">
      <c r="B43" s="207" t="s">
        <v>81</v>
      </c>
      <c r="C43" s="940" t="s">
        <v>171</v>
      </c>
      <c r="D43" s="940"/>
      <c r="E43" s="940"/>
      <c r="F43" s="940"/>
      <c r="G43" s="940"/>
      <c r="H43" s="940"/>
      <c r="I43" s="940"/>
      <c r="J43" s="940"/>
      <c r="K43" s="940"/>
    </row>
    <row r="44" spans="2:13" s="192" customFormat="1" ht="15" customHeight="1">
      <c r="B44" s="857" t="s">
        <v>15</v>
      </c>
      <c r="C44" s="857"/>
      <c r="D44" s="857"/>
      <c r="E44" s="858"/>
      <c r="F44" s="858"/>
      <c r="G44" s="858"/>
      <c r="H44" s="858"/>
      <c r="I44" s="858"/>
      <c r="J44" s="858"/>
      <c r="K44" s="858"/>
      <c r="M44" s="361"/>
    </row>
    <row r="45" spans="2:13" s="19" customFormat="1" ht="15" customHeight="1">
      <c r="B45" s="886" t="s">
        <v>137</v>
      </c>
      <c r="C45" s="859" t="s">
        <v>329</v>
      </c>
      <c r="D45" s="860"/>
      <c r="E45" s="860"/>
      <c r="F45" s="860"/>
      <c r="G45" s="860"/>
      <c r="H45" s="860"/>
      <c r="I45" s="860"/>
      <c r="J45" s="860"/>
      <c r="K45" s="860"/>
      <c r="M45" s="240"/>
    </row>
    <row r="46" spans="2:13" s="19" customFormat="1" ht="15" customHeight="1">
      <c r="B46" s="886" t="s">
        <v>137</v>
      </c>
      <c r="C46" s="855" t="s">
        <v>138</v>
      </c>
      <c r="D46" s="855"/>
      <c r="E46" s="855"/>
      <c r="F46" s="855"/>
      <c r="G46" s="855"/>
      <c r="H46" s="855"/>
      <c r="I46" s="855"/>
      <c r="J46" s="855"/>
      <c r="K46" s="855"/>
      <c r="M46" s="240"/>
    </row>
    <row r="47" spans="2:13" s="19" customFormat="1" ht="15" customHeight="1">
      <c r="B47" s="886" t="s">
        <v>137</v>
      </c>
      <c r="C47" s="855" t="s">
        <v>139</v>
      </c>
      <c r="D47" s="483"/>
      <c r="E47" s="483"/>
      <c r="F47" s="483"/>
      <c r="G47" s="483"/>
      <c r="H47" s="483"/>
      <c r="I47" s="483"/>
      <c r="J47" s="483"/>
      <c r="K47" s="483"/>
      <c r="M47" s="240"/>
    </row>
    <row r="48" spans="2:13" s="19" customFormat="1" ht="15" customHeight="1">
      <c r="B48" s="886" t="s">
        <v>137</v>
      </c>
      <c r="C48" s="946" t="s">
        <v>286</v>
      </c>
      <c r="D48" s="947"/>
      <c r="E48" s="947"/>
      <c r="F48" s="947"/>
      <c r="G48" s="947"/>
      <c r="H48" s="947"/>
      <c r="I48" s="947"/>
      <c r="J48" s="947"/>
      <c r="K48" s="947"/>
      <c r="M48" s="240"/>
    </row>
    <row r="49" spans="2:11" ht="14.25" customHeight="1">
      <c r="B49" s="207"/>
      <c r="C49" s="484"/>
      <c r="D49" s="484"/>
      <c r="E49" s="484"/>
      <c r="F49" s="484"/>
      <c r="G49" s="484"/>
      <c r="H49" s="484"/>
      <c r="I49" s="484"/>
      <c r="J49" s="484"/>
      <c r="K49" s="484"/>
    </row>
    <row r="50" spans="2:11" ht="14.25" customHeight="1">
      <c r="B50" s="937" t="s">
        <v>82</v>
      </c>
      <c r="C50" s="937"/>
      <c r="D50" s="937"/>
      <c r="E50" s="937"/>
      <c r="F50" s="937"/>
      <c r="G50" s="937"/>
      <c r="H50" s="937"/>
      <c r="I50" s="937"/>
      <c r="J50" s="937"/>
      <c r="K50" s="937"/>
    </row>
    <row r="51" spans="2:13" s="14" customFormat="1" ht="34.5" customHeight="1">
      <c r="B51" s="931" t="s">
        <v>221</v>
      </c>
      <c r="C51" s="931"/>
      <c r="D51" s="931"/>
      <c r="E51" s="931"/>
      <c r="F51" s="931"/>
      <c r="G51" s="931"/>
      <c r="H51" s="931"/>
      <c r="I51" s="931"/>
      <c r="J51" s="931"/>
      <c r="K51" s="931"/>
      <c r="M51" s="359"/>
    </row>
    <row r="52" spans="2:13" s="14" customFormat="1" ht="34.5" customHeight="1">
      <c r="B52" s="931" t="s">
        <v>224</v>
      </c>
      <c r="C52" s="931"/>
      <c r="D52" s="931"/>
      <c r="E52" s="931"/>
      <c r="F52" s="931"/>
      <c r="G52" s="931"/>
      <c r="H52" s="931"/>
      <c r="I52" s="931"/>
      <c r="J52" s="931"/>
      <c r="K52" s="931"/>
      <c r="M52" s="359"/>
    </row>
    <row r="53" spans="2:13" s="9" customFormat="1" ht="3" customHeight="1">
      <c r="B53" s="939"/>
      <c r="C53" s="939"/>
      <c r="D53" s="939"/>
      <c r="E53" s="939"/>
      <c r="F53" s="939"/>
      <c r="G53" s="939"/>
      <c r="H53" s="939"/>
      <c r="I53" s="939"/>
      <c r="J53" s="939"/>
      <c r="K53" s="939"/>
      <c r="M53" s="359"/>
    </row>
    <row r="54" spans="2:13" s="9" customFormat="1" ht="10.5" customHeight="1">
      <c r="B54" s="886"/>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52" t="s">
        <v>222</v>
      </c>
      <c r="C56" s="952"/>
      <c r="D56" s="952"/>
      <c r="E56" s="952"/>
      <c r="F56" s="952"/>
      <c r="G56" s="952"/>
      <c r="H56" s="952"/>
      <c r="I56" s="952"/>
      <c r="J56" s="952"/>
      <c r="K56" s="952"/>
      <c r="M56" s="240"/>
    </row>
    <row r="57" spans="2:13" s="19" customFormat="1" ht="34.5" customHeight="1">
      <c r="B57" s="932" t="s">
        <v>279</v>
      </c>
      <c r="C57" s="952"/>
      <c r="D57" s="952"/>
      <c r="E57" s="952"/>
      <c r="F57" s="952"/>
      <c r="G57" s="952"/>
      <c r="H57" s="952"/>
      <c r="I57" s="952"/>
      <c r="J57" s="952"/>
      <c r="K57" s="952"/>
      <c r="M57" s="240"/>
    </row>
    <row r="58" spans="2:13" s="19" customFormat="1" ht="94.5" customHeight="1">
      <c r="B58" s="952" t="s">
        <v>356</v>
      </c>
      <c r="C58" s="952"/>
      <c r="D58" s="952"/>
      <c r="E58" s="952"/>
      <c r="F58" s="952"/>
      <c r="G58" s="952"/>
      <c r="H58" s="952"/>
      <c r="I58" s="952"/>
      <c r="J58" s="952"/>
      <c r="K58" s="952"/>
      <c r="M58" s="240"/>
    </row>
    <row r="59" spans="2:13" s="19" customFormat="1" ht="34.5" customHeight="1">
      <c r="B59" s="952" t="s">
        <v>223</v>
      </c>
      <c r="C59" s="952"/>
      <c r="D59" s="952"/>
      <c r="E59" s="952"/>
      <c r="F59" s="952"/>
      <c r="G59" s="952"/>
      <c r="H59" s="952"/>
      <c r="I59" s="952"/>
      <c r="J59" s="952"/>
      <c r="K59" s="952"/>
      <c r="M59" s="240"/>
    </row>
    <row r="60" spans="1:13" s="19" customFormat="1" ht="10.5" customHeight="1">
      <c r="A60" s="9"/>
      <c r="B60" s="778"/>
      <c r="M60" s="240"/>
    </row>
    <row r="61" spans="2:13" s="19" customFormat="1" ht="15" customHeight="1">
      <c r="B61" s="778" t="s">
        <v>155</v>
      </c>
      <c r="D61" s="887"/>
      <c r="M61" s="240"/>
    </row>
    <row r="62" spans="2:13" s="19" customFormat="1" ht="64.5" customHeight="1">
      <c r="B62" s="955" t="s">
        <v>281</v>
      </c>
      <c r="C62" s="953"/>
      <c r="D62" s="953"/>
      <c r="E62" s="953"/>
      <c r="F62" s="953"/>
      <c r="G62" s="953"/>
      <c r="H62" s="953"/>
      <c r="I62" s="953"/>
      <c r="J62" s="953"/>
      <c r="K62" s="953"/>
      <c r="M62" s="240"/>
    </row>
    <row r="63" spans="2:13" s="19" customFormat="1" ht="64.5" customHeight="1">
      <c r="B63" s="952" t="s">
        <v>0</v>
      </c>
      <c r="C63" s="952"/>
      <c r="D63" s="952"/>
      <c r="E63" s="952"/>
      <c r="F63" s="952"/>
      <c r="G63" s="952"/>
      <c r="H63" s="952"/>
      <c r="I63" s="952"/>
      <c r="J63" s="952"/>
      <c r="K63" s="952"/>
      <c r="M63" s="240"/>
    </row>
    <row r="64" spans="2:13" s="19" customFormat="1" ht="34.5" customHeight="1">
      <c r="B64" s="952" t="s">
        <v>216</v>
      </c>
      <c r="C64" s="952"/>
      <c r="D64" s="952"/>
      <c r="E64" s="952"/>
      <c r="F64" s="952"/>
      <c r="G64" s="952"/>
      <c r="H64" s="952"/>
      <c r="I64" s="952"/>
      <c r="J64" s="952"/>
      <c r="K64" s="952"/>
      <c r="M64" s="240"/>
    </row>
    <row r="65" spans="1:13" s="19" customFormat="1" ht="10.5" customHeight="1">
      <c r="A65" s="9"/>
      <c r="B65" s="954"/>
      <c r="C65" s="954"/>
      <c r="D65" s="954"/>
      <c r="E65" s="954"/>
      <c r="F65" s="954"/>
      <c r="G65" s="954"/>
      <c r="H65" s="954"/>
      <c r="I65" s="954"/>
      <c r="J65" s="954"/>
      <c r="K65" s="954"/>
      <c r="M65" s="240"/>
    </row>
    <row r="66" spans="2:13" s="19" customFormat="1" ht="15" customHeight="1">
      <c r="B66" s="778" t="s">
        <v>48</v>
      </c>
      <c r="C66" s="888"/>
      <c r="M66" s="240"/>
    </row>
    <row r="67" spans="2:13" s="19" customFormat="1" ht="34.5" customHeight="1">
      <c r="B67" s="953" t="s">
        <v>16</v>
      </c>
      <c r="C67" s="953"/>
      <c r="D67" s="953"/>
      <c r="E67" s="953"/>
      <c r="F67" s="953"/>
      <c r="G67" s="953"/>
      <c r="H67" s="953"/>
      <c r="I67" s="953"/>
      <c r="J67" s="953"/>
      <c r="K67" s="953"/>
      <c r="M67" s="240"/>
    </row>
    <row r="68" spans="2:13" s="19" customFormat="1" ht="42" customHeight="1">
      <c r="B68" s="952" t="s">
        <v>1</v>
      </c>
      <c r="C68" s="952"/>
      <c r="D68" s="952"/>
      <c r="E68" s="952"/>
      <c r="F68" s="952"/>
      <c r="G68" s="952"/>
      <c r="H68" s="952"/>
      <c r="I68" s="952"/>
      <c r="J68" s="952"/>
      <c r="K68" s="952"/>
      <c r="M68" s="240"/>
    </row>
    <row r="69" spans="2:13" s="19" customFormat="1" ht="43.5" customHeight="1">
      <c r="B69" s="952" t="s">
        <v>11</v>
      </c>
      <c r="C69" s="952"/>
      <c r="D69" s="952"/>
      <c r="E69" s="952"/>
      <c r="F69" s="952"/>
      <c r="G69" s="952"/>
      <c r="H69" s="952"/>
      <c r="I69" s="952"/>
      <c r="J69" s="952"/>
      <c r="K69" s="952"/>
      <c r="M69" s="240"/>
    </row>
    <row r="70" spans="2:13" s="19" customFormat="1" ht="55.5" customHeight="1">
      <c r="B70" s="952" t="s">
        <v>3</v>
      </c>
      <c r="C70" s="952"/>
      <c r="D70" s="952"/>
      <c r="E70" s="952"/>
      <c r="F70" s="952"/>
      <c r="G70" s="952"/>
      <c r="H70" s="952"/>
      <c r="I70" s="952"/>
      <c r="J70" s="952"/>
      <c r="K70" s="952"/>
      <c r="M70" s="240"/>
    </row>
    <row r="71" spans="2:13" s="19" customFormat="1" ht="109.5" customHeight="1">
      <c r="B71" s="952" t="s">
        <v>235</v>
      </c>
      <c r="C71" s="952"/>
      <c r="D71" s="952"/>
      <c r="E71" s="952"/>
      <c r="F71" s="952"/>
      <c r="G71" s="952"/>
      <c r="H71" s="952"/>
      <c r="I71" s="952"/>
      <c r="J71" s="952"/>
      <c r="K71" s="952"/>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52" t="s">
        <v>17</v>
      </c>
      <c r="C74" s="952"/>
      <c r="D74" s="952"/>
      <c r="E74" s="952"/>
      <c r="F74" s="952"/>
      <c r="G74" s="952"/>
      <c r="H74" s="952"/>
      <c r="I74" s="952"/>
      <c r="J74" s="952"/>
      <c r="K74" s="952"/>
      <c r="M74" s="240"/>
    </row>
    <row r="75" spans="1:13" s="19" customFormat="1" ht="7.5" customHeight="1">
      <c r="A75" s="9"/>
      <c r="M75" s="240"/>
    </row>
    <row r="76" spans="2:13" s="19" customFormat="1" ht="15" customHeight="1">
      <c r="B76" s="778" t="s">
        <v>172</v>
      </c>
      <c r="M76" s="240"/>
    </row>
    <row r="77" spans="2:13" s="19" customFormat="1" ht="34.5" customHeight="1">
      <c r="B77" s="952" t="s">
        <v>225</v>
      </c>
      <c r="C77" s="952"/>
      <c r="D77" s="952"/>
      <c r="E77" s="952"/>
      <c r="F77" s="952"/>
      <c r="G77" s="952"/>
      <c r="H77" s="952"/>
      <c r="I77" s="952"/>
      <c r="J77" s="952"/>
      <c r="K77" s="952"/>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57"/>
      <c r="C79" s="957"/>
      <c r="D79" s="957"/>
      <c r="E79" s="957"/>
      <c r="F79" s="957"/>
      <c r="G79" s="957"/>
      <c r="H79" s="957"/>
      <c r="I79" s="957"/>
      <c r="J79" s="957"/>
      <c r="M79" s="240"/>
    </row>
    <row r="80" spans="2:13" s="19" customFormat="1" ht="15" customHeight="1">
      <c r="B80" s="778" t="s">
        <v>261</v>
      </c>
      <c r="M80" s="240"/>
    </row>
    <row r="81" spans="2:13" s="19" customFormat="1" ht="49.5" customHeight="1">
      <c r="B81" s="932" t="s">
        <v>338</v>
      </c>
      <c r="C81" s="932"/>
      <c r="D81" s="932"/>
      <c r="E81" s="932"/>
      <c r="F81" s="932"/>
      <c r="G81" s="932"/>
      <c r="H81" s="932"/>
      <c r="I81" s="932"/>
      <c r="J81" s="932"/>
      <c r="K81" s="932"/>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54" t="s">
        <v>18</v>
      </c>
      <c r="C84" s="954"/>
      <c r="D84" s="954"/>
      <c r="E84" s="954"/>
      <c r="F84" s="954"/>
      <c r="G84" s="954"/>
      <c r="H84" s="954"/>
      <c r="I84" s="954"/>
      <c r="J84" s="954"/>
      <c r="K84" s="954"/>
      <c r="M84" s="240"/>
    </row>
    <row r="85" spans="2:13" s="19" customFormat="1" ht="31.5" customHeight="1">
      <c r="B85" s="956" t="s">
        <v>83</v>
      </c>
      <c r="C85" s="956"/>
      <c r="D85" s="956"/>
      <c r="E85" s="956"/>
      <c r="F85" s="956"/>
      <c r="G85" s="956"/>
      <c r="H85" s="956"/>
      <c r="I85" s="956"/>
      <c r="J85" s="956"/>
      <c r="K85" s="956"/>
      <c r="M85" s="240"/>
    </row>
    <row r="86" s="19" customFormat="1" ht="13.5">
      <c r="M86" s="240"/>
    </row>
    <row r="87" s="19" customFormat="1" ht="13.5">
      <c r="M87" s="240"/>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8">
      <c r="B3" s="958" t="s">
        <v>74</v>
      </c>
      <c r="C3" s="958"/>
      <c r="D3" s="958"/>
    </row>
    <row r="4" spans="2:4" s="26" customFormat="1" ht="15" customHeight="1">
      <c r="B4" s="29"/>
      <c r="C4" s="30"/>
      <c r="D4" s="31"/>
    </row>
    <row r="5" spans="2:4" s="26" customFormat="1" ht="15">
      <c r="B5" s="959" t="s">
        <v>84</v>
      </c>
      <c r="C5" s="959"/>
      <c r="D5" s="959"/>
    </row>
    <row r="6" spans="2:4" s="26" customFormat="1" ht="39" customHeight="1" thickBot="1">
      <c r="B6" s="960" t="s">
        <v>277</v>
      </c>
      <c r="C6" s="961"/>
      <c r="D6" s="961"/>
    </row>
    <row r="7" spans="2:4" s="26" customFormat="1" ht="12.75">
      <c r="B7" s="32" t="s">
        <v>85</v>
      </c>
      <c r="C7" s="521" t="s">
        <v>229</v>
      </c>
      <c r="D7" s="34" t="s">
        <v>53</v>
      </c>
    </row>
    <row r="8" spans="2:4" s="26" customFormat="1" ht="37.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59" t="s">
        <v>90</v>
      </c>
      <c r="C15" s="959"/>
      <c r="D15" s="959"/>
    </row>
    <row r="16" spans="3:4" ht="11.25" customHeight="1">
      <c r="C16" s="37"/>
      <c r="D16" s="38"/>
    </row>
    <row r="17" spans="2:4" s="7" customFormat="1" ht="15" customHeight="1">
      <c r="B17" s="39" t="s">
        <v>88</v>
      </c>
      <c r="C17" s="33" t="s">
        <v>89</v>
      </c>
      <c r="D17" s="34" t="s">
        <v>90</v>
      </c>
    </row>
    <row r="18" spans="2:7" ht="39" customHeight="1">
      <c r="B18" s="199"/>
      <c r="C18" s="963" t="s">
        <v>91</v>
      </c>
      <c r="D18" s="964" t="s">
        <v>12</v>
      </c>
      <c r="F18" s="965"/>
      <c r="G18" s="965"/>
    </row>
    <row r="19" spans="2:7" ht="15" customHeight="1">
      <c r="B19" s="489"/>
      <c r="C19" s="963"/>
      <c r="D19" s="964"/>
      <c r="F19" s="966"/>
      <c r="G19" s="966"/>
    </row>
    <row r="20" spans="2:7" ht="40.5" customHeight="1">
      <c r="B20" s="490" t="s">
        <v>41</v>
      </c>
      <c r="C20" s="98" t="s">
        <v>230</v>
      </c>
      <c r="D20" s="99" t="s">
        <v>13</v>
      </c>
      <c r="F20" s="962"/>
      <c r="G20" s="962"/>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62"/>
      <c r="G24" s="962"/>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4" t="s">
        <v>220</v>
      </c>
      <c r="E33" s="46"/>
    </row>
    <row r="34" spans="2:5" s="21" customFormat="1" ht="69" customHeight="1">
      <c r="B34" s="815" t="s">
        <v>58</v>
      </c>
      <c r="C34" s="816" t="s">
        <v>92</v>
      </c>
      <c r="D34" s="817" t="s">
        <v>10</v>
      </c>
      <c r="E34" s="45"/>
    </row>
    <row r="35" spans="2:5" s="21" customFormat="1" ht="32.25" customHeight="1">
      <c r="B35" s="783" t="s">
        <v>285</v>
      </c>
      <c r="C35" s="515" t="s">
        <v>283</v>
      </c>
      <c r="D35" s="818"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3" t="s">
        <v>244</v>
      </c>
      <c r="E42" s="46"/>
    </row>
    <row r="43" spans="2:5" s="834" customFormat="1" ht="62.25">
      <c r="B43" s="787" t="s">
        <v>290</v>
      </c>
      <c r="C43" s="780" t="s">
        <v>291</v>
      </c>
      <c r="D43" s="853" t="s">
        <v>298</v>
      </c>
      <c r="E43" s="835"/>
    </row>
    <row r="44" spans="2:5" s="834" customFormat="1" ht="29.25" customHeight="1">
      <c r="B44" s="787" t="s">
        <v>301</v>
      </c>
      <c r="C44" s="780" t="s">
        <v>292</v>
      </c>
      <c r="D44" s="853" t="s">
        <v>299</v>
      </c>
      <c r="E44" s="835"/>
    </row>
    <row r="45" spans="2:5" s="834" customFormat="1" ht="45" customHeight="1">
      <c r="B45" s="787" t="s">
        <v>302</v>
      </c>
      <c r="C45" s="780" t="s">
        <v>293</v>
      </c>
      <c r="D45" s="853" t="s">
        <v>337</v>
      </c>
      <c r="E45" s="835"/>
    </row>
    <row r="46" spans="2:5" s="834" customFormat="1" ht="29.25" customHeight="1">
      <c r="B46" s="787" t="s">
        <v>305</v>
      </c>
      <c r="C46" s="780" t="s">
        <v>294</v>
      </c>
      <c r="D46" s="853" t="s">
        <v>303</v>
      </c>
      <c r="E46" s="835"/>
    </row>
    <row r="47" spans="2:5" s="834" customFormat="1" ht="29.25" customHeight="1">
      <c r="B47" s="787" t="s">
        <v>306</v>
      </c>
      <c r="C47" s="780" t="s">
        <v>295</v>
      </c>
      <c r="D47" s="853" t="s">
        <v>304</v>
      </c>
      <c r="E47" s="835"/>
    </row>
    <row r="48" spans="2:5" s="834" customFormat="1" ht="87.75" customHeight="1">
      <c r="B48" s="787" t="s">
        <v>308</v>
      </c>
      <c r="C48" s="780" t="s">
        <v>296</v>
      </c>
      <c r="D48" s="853" t="s">
        <v>307</v>
      </c>
      <c r="E48" s="835"/>
    </row>
    <row r="49" spans="2:5" s="41" customFormat="1" ht="37.5" customHeight="1">
      <c r="B49" s="787" t="s">
        <v>309</v>
      </c>
      <c r="C49" s="780" t="s">
        <v>297</v>
      </c>
      <c r="D49" s="853"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zoomScale="90" zoomScaleNormal="90" zoomScaleSheetLayoutView="85" zoomScalePageLayoutView="70" workbookViewId="0" topLeftCell="C1">
      <selection activeCell="F9" sqref="F9"/>
    </sheetView>
  </sheetViews>
  <sheetFormatPr defaultColWidth="8.8515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67" t="s">
        <v>71</v>
      </c>
      <c r="D1" s="967"/>
      <c r="E1" s="967"/>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91"/>
      <c r="BC1" s="991"/>
      <c r="BD1" s="991"/>
      <c r="BE1" s="991"/>
      <c r="BF1" s="991"/>
      <c r="BG1" s="991"/>
      <c r="BH1" s="991"/>
      <c r="BI1" s="991"/>
      <c r="BJ1" s="991"/>
      <c r="BK1" s="991"/>
      <c r="BL1" s="991"/>
      <c r="BM1" s="991"/>
      <c r="BN1" s="991"/>
      <c r="BO1" s="991"/>
      <c r="BP1" s="991"/>
      <c r="BQ1" s="991"/>
      <c r="BR1" s="991"/>
      <c r="BS1" s="991"/>
      <c r="BT1" s="991"/>
      <c r="BU1" s="991"/>
      <c r="BV1" s="991"/>
      <c r="BW1" s="991"/>
      <c r="BX1" s="991"/>
      <c r="BY1" s="991"/>
      <c r="BZ1" s="991"/>
      <c r="CA1" s="991"/>
      <c r="CB1" s="991"/>
      <c r="CC1" s="991"/>
      <c r="CD1" s="991"/>
      <c r="CE1" s="991"/>
      <c r="CF1" s="991"/>
      <c r="CG1" s="991"/>
      <c r="CH1" s="991"/>
      <c r="CI1" s="991"/>
      <c r="CJ1" s="991"/>
      <c r="CK1" s="991"/>
      <c r="CL1" s="991"/>
      <c r="CM1" s="991"/>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28</v>
      </c>
      <c r="C3" s="212" t="s">
        <v>99</v>
      </c>
      <c r="D3" s="499" t="s">
        <v>373</v>
      </c>
      <c r="E3" s="497"/>
      <c r="F3" s="439"/>
      <c r="G3" s="212" t="s">
        <v>100</v>
      </c>
      <c r="H3" s="213"/>
      <c r="I3" s="214"/>
      <c r="J3" s="213"/>
      <c r="K3" s="215"/>
      <c r="L3" s="213"/>
      <c r="M3" s="977"/>
      <c r="N3" s="977"/>
      <c r="O3" s="977"/>
      <c r="P3" s="977"/>
      <c r="Q3" s="977"/>
      <c r="R3" s="977"/>
      <c r="S3" s="977"/>
      <c r="T3" s="977"/>
      <c r="U3" s="977"/>
      <c r="V3" s="977"/>
      <c r="W3" s="977"/>
      <c r="X3" s="977"/>
      <c r="Y3" s="977"/>
      <c r="Z3" s="977"/>
      <c r="AA3" s="977"/>
      <c r="AB3" s="977"/>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68"/>
      <c r="D4" s="968"/>
      <c r="E4" s="968"/>
      <c r="F4" s="969"/>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78"/>
      <c r="BF5" s="978"/>
      <c r="BG5" s="351"/>
      <c r="BH5" s="351"/>
      <c r="BI5" s="351"/>
      <c r="BJ5" s="351"/>
      <c r="BK5" s="978"/>
      <c r="BL5" s="978"/>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87" t="s">
        <v>192</v>
      </c>
      <c r="BA7" s="988"/>
      <c r="BB7" s="988"/>
      <c r="BC7" s="988"/>
      <c r="BD7" s="988"/>
      <c r="BE7" s="988"/>
      <c r="BF7" s="988"/>
      <c r="BG7" s="988"/>
      <c r="BH7" s="988"/>
      <c r="BI7" s="988"/>
      <c r="BJ7" s="988"/>
      <c r="BK7" s="988"/>
      <c r="BL7" s="988"/>
      <c r="BM7" s="988"/>
      <c r="BN7" s="988"/>
      <c r="BO7" s="988"/>
      <c r="BP7" s="988"/>
      <c r="BQ7" s="988"/>
      <c r="BR7" s="988"/>
      <c r="BS7" s="988"/>
      <c r="BT7" s="988"/>
      <c r="BU7" s="988"/>
      <c r="BV7" s="988"/>
      <c r="BW7" s="988"/>
      <c r="BX7" s="988"/>
      <c r="BY7" s="988"/>
      <c r="BZ7" s="988"/>
      <c r="CA7" s="988"/>
      <c r="CB7" s="988"/>
      <c r="CC7" s="988"/>
      <c r="CD7" s="988"/>
      <c r="CE7" s="988"/>
      <c r="CF7" s="988"/>
      <c r="CG7" s="988"/>
      <c r="CH7" s="988"/>
      <c r="CI7" s="988"/>
      <c r="CJ7" s="988"/>
      <c r="CK7" s="988"/>
      <c r="CO7" s="252"/>
      <c r="CQ7" s="252"/>
      <c r="CS7" s="252"/>
    </row>
    <row r="8" spans="2:98" ht="28.5" customHeight="1">
      <c r="B8" s="366">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81"/>
      <c r="AY8" s="60"/>
      <c r="AZ8" s="59" t="s">
        <v>101</v>
      </c>
      <c r="BA8" s="59" t="s">
        <v>102</v>
      </c>
      <c r="BB8" s="59" t="s">
        <v>103</v>
      </c>
      <c r="BC8" s="889">
        <v>2000</v>
      </c>
      <c r="BD8" s="889"/>
      <c r="BE8" s="889">
        <v>2001</v>
      </c>
      <c r="BF8" s="889"/>
      <c r="BG8" s="889">
        <v>2002</v>
      </c>
      <c r="BH8" s="889"/>
      <c r="BI8" s="889">
        <v>2003</v>
      </c>
      <c r="BJ8" s="889"/>
      <c r="BK8" s="889">
        <v>2004</v>
      </c>
      <c r="BL8" s="889"/>
      <c r="BM8" s="889">
        <v>2005</v>
      </c>
      <c r="BN8" s="889"/>
      <c r="BO8" s="889">
        <v>2006</v>
      </c>
      <c r="BP8" s="889"/>
      <c r="BQ8" s="889">
        <v>2007</v>
      </c>
      <c r="BR8" s="889"/>
      <c r="BS8" s="889">
        <v>2008</v>
      </c>
      <c r="BT8" s="889"/>
      <c r="BU8" s="889">
        <v>2009</v>
      </c>
      <c r="BV8" s="889"/>
      <c r="BW8" s="889">
        <v>2010</v>
      </c>
      <c r="BX8" s="889"/>
      <c r="BY8" s="889">
        <v>2011</v>
      </c>
      <c r="BZ8" s="889"/>
      <c r="CA8" s="889">
        <v>2012</v>
      </c>
      <c r="CB8" s="889"/>
      <c r="CC8" s="889">
        <v>2013</v>
      </c>
      <c r="CD8" s="889"/>
      <c r="CE8" s="889">
        <v>2014</v>
      </c>
      <c r="CF8" s="889"/>
      <c r="CG8" s="889">
        <v>2015</v>
      </c>
      <c r="CH8" s="889"/>
      <c r="CI8" s="889">
        <v>2016</v>
      </c>
      <c r="CJ8" s="889"/>
      <c r="CK8" s="889">
        <v>2017</v>
      </c>
      <c r="CL8" s="889"/>
      <c r="CM8" s="889">
        <v>2018</v>
      </c>
      <c r="CN8" s="889"/>
      <c r="CO8" s="889">
        <v>2019</v>
      </c>
      <c r="CP8" s="889"/>
      <c r="CQ8" s="889">
        <v>2020</v>
      </c>
      <c r="CR8" s="889"/>
      <c r="CS8" s="889">
        <v>2021</v>
      </c>
      <c r="CT8" s="889"/>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906"/>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906"/>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v>0.15</v>
      </c>
      <c r="S11" s="158" t="s">
        <v>362</v>
      </c>
      <c r="T11" s="622">
        <v>0.26</v>
      </c>
      <c r="U11" s="158" t="s">
        <v>362</v>
      </c>
      <c r="V11" s="622">
        <v>0.24</v>
      </c>
      <c r="W11" s="158" t="s">
        <v>362</v>
      </c>
      <c r="X11" s="622">
        <v>0.18</v>
      </c>
      <c r="Y11" s="158" t="s">
        <v>362</v>
      </c>
      <c r="Z11" s="622">
        <v>0.28</v>
      </c>
      <c r="AA11" s="158" t="s">
        <v>362</v>
      </c>
      <c r="AB11" s="622">
        <v>0.21</v>
      </c>
      <c r="AC11" s="158" t="s">
        <v>362</v>
      </c>
      <c r="AD11" s="622">
        <v>0.13</v>
      </c>
      <c r="AE11" s="158" t="s">
        <v>362</v>
      </c>
      <c r="AF11" s="622">
        <v>0.19</v>
      </c>
      <c r="AG11" s="158" t="s">
        <v>362</v>
      </c>
      <c r="AH11" s="622">
        <v>0.35</v>
      </c>
      <c r="AI11" s="158" t="s">
        <v>362</v>
      </c>
      <c r="AJ11" s="622">
        <v>0.24</v>
      </c>
      <c r="AK11" s="158" t="s">
        <v>362</v>
      </c>
      <c r="AL11" s="622">
        <v>0.18</v>
      </c>
      <c r="AM11" s="158" t="s">
        <v>362</v>
      </c>
      <c r="AN11" s="622">
        <v>0.12</v>
      </c>
      <c r="AO11" s="158" t="s">
        <v>362</v>
      </c>
      <c r="AP11" s="622">
        <v>0.14</v>
      </c>
      <c r="AQ11" s="158" t="s">
        <v>362</v>
      </c>
      <c r="AR11" s="622">
        <v>0.23</v>
      </c>
      <c r="AS11" s="158"/>
      <c r="AT11" s="622">
        <v>0.64</v>
      </c>
      <c r="AU11" s="908" t="s">
        <v>362</v>
      </c>
      <c r="AV11" s="622">
        <v>0.58</v>
      </c>
      <c r="AW11" s="158" t="s">
        <v>362</v>
      </c>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&gt; 25%</v>
      </c>
      <c r="BR11" s="281"/>
      <c r="BS11" s="281" t="str">
        <f t="shared" si="5"/>
        <v>ok</v>
      </c>
      <c r="BT11" s="281"/>
      <c r="BU11" s="281" t="str">
        <f t="shared" si="6"/>
        <v>ok</v>
      </c>
      <c r="BV11" s="281"/>
      <c r="BW11" s="281" t="str">
        <f t="shared" si="7"/>
        <v>&gt; 25%</v>
      </c>
      <c r="BX11" s="281"/>
      <c r="BY11" s="281" t="str">
        <f t="shared" si="8"/>
        <v>ok</v>
      </c>
      <c r="BZ11" s="281"/>
      <c r="CA11" s="281" t="str">
        <f t="shared" si="9"/>
        <v>&gt; 25%</v>
      </c>
      <c r="CB11" s="281"/>
      <c r="CC11" s="281" t="str">
        <f t="shared" si="10"/>
        <v>&gt; 25%</v>
      </c>
      <c r="CD11" s="281"/>
      <c r="CE11" s="281" t="str">
        <f t="shared" si="11"/>
        <v>&gt; 25%</v>
      </c>
      <c r="CF11" s="281"/>
      <c r="CG11" s="281" t="str">
        <f t="shared" si="12"/>
        <v>&gt; 25%</v>
      </c>
      <c r="CH11" s="281"/>
      <c r="CI11" s="281" t="str">
        <f t="shared" si="13"/>
        <v>ok</v>
      </c>
      <c r="CJ11" s="281"/>
      <c r="CK11" s="281" t="str">
        <f t="shared" si="14"/>
        <v>&gt; 25%</v>
      </c>
      <c r="CL11" s="281"/>
      <c r="CM11" s="281" t="str">
        <f t="shared" si="15"/>
        <v>ok</v>
      </c>
      <c r="CN11" s="281"/>
      <c r="CO11" s="281" t="str">
        <f t="shared" si="16"/>
        <v>&gt; 25%</v>
      </c>
      <c r="CP11" s="281"/>
      <c r="CQ11" s="281" t="str">
        <f t="shared" si="17"/>
        <v>&gt; 25%</v>
      </c>
      <c r="CR11" s="281"/>
      <c r="CS11" s="281" t="str">
        <f t="shared" si="18"/>
        <v>ok</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906"/>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v>10</v>
      </c>
      <c r="Q13" s="158"/>
      <c r="R13" s="622">
        <v>9.8</v>
      </c>
      <c r="S13" s="158"/>
      <c r="T13" s="622">
        <v>17.8</v>
      </c>
      <c r="U13" s="158"/>
      <c r="V13" s="622">
        <v>10.6</v>
      </c>
      <c r="W13" s="158"/>
      <c r="X13" s="622">
        <v>7.9</v>
      </c>
      <c r="Y13" s="158"/>
      <c r="Z13" s="622">
        <v>4.9</v>
      </c>
      <c r="AA13" s="158"/>
      <c r="AB13" s="622">
        <v>3.6</v>
      </c>
      <c r="AC13" s="158"/>
      <c r="AD13" s="622">
        <v>4.8</v>
      </c>
      <c r="AE13" s="158"/>
      <c r="AF13" s="622">
        <v>4</v>
      </c>
      <c r="AG13" s="158"/>
      <c r="AH13" s="622">
        <v>3.9</v>
      </c>
      <c r="AI13" s="158"/>
      <c r="AJ13" s="622">
        <v>5.8</v>
      </c>
      <c r="AK13" s="158"/>
      <c r="AL13" s="622">
        <v>7.86</v>
      </c>
      <c r="AM13" s="158"/>
      <c r="AN13" s="622">
        <v>11.7</v>
      </c>
      <c r="AO13" s="158"/>
      <c r="AP13" s="622">
        <v>11.85</v>
      </c>
      <c r="AQ13" s="158"/>
      <c r="AR13" s="622">
        <v>13.39</v>
      </c>
      <c r="AS13" s="158"/>
      <c r="AT13" s="622">
        <v>6.89</v>
      </c>
      <c r="AU13" s="906"/>
      <c r="AV13" s="622">
        <v>7.1</v>
      </c>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ok</v>
      </c>
      <c r="BP13" s="281"/>
      <c r="BQ13" s="281" t="str">
        <f t="shared" si="4"/>
        <v>&gt; 25%</v>
      </c>
      <c r="BR13" s="281"/>
      <c r="BS13" s="281" t="str">
        <f t="shared" si="5"/>
        <v>&gt; 25%</v>
      </c>
      <c r="BT13" s="281"/>
      <c r="BU13" s="281" t="str">
        <f t="shared" si="6"/>
        <v>&gt; 25%</v>
      </c>
      <c r="BV13" s="281"/>
      <c r="BW13" s="281" t="str">
        <f t="shared" si="7"/>
        <v>&gt; 25%</v>
      </c>
      <c r="BX13" s="281"/>
      <c r="BY13" s="281" t="str">
        <f t="shared" si="8"/>
        <v>&gt; 25%</v>
      </c>
      <c r="BZ13" s="281"/>
      <c r="CA13" s="281" t="str">
        <f t="shared" si="9"/>
        <v>&gt; 25%</v>
      </c>
      <c r="CB13" s="281"/>
      <c r="CC13" s="281" t="str">
        <f t="shared" si="10"/>
        <v>ok</v>
      </c>
      <c r="CD13" s="281"/>
      <c r="CE13" s="281" t="str">
        <f t="shared" si="11"/>
        <v>ok</v>
      </c>
      <c r="CF13" s="281"/>
      <c r="CG13" s="281" t="str">
        <f t="shared" si="12"/>
        <v>&gt; 25%</v>
      </c>
      <c r="CH13" s="281"/>
      <c r="CI13" s="281" t="str">
        <f t="shared" si="13"/>
        <v>&gt; 25%</v>
      </c>
      <c r="CJ13" s="281"/>
      <c r="CK13" s="281" t="str">
        <f t="shared" si="14"/>
        <v>&gt; 25%</v>
      </c>
      <c r="CL13" s="281"/>
      <c r="CM13" s="281" t="str">
        <f t="shared" si="15"/>
        <v>ok</v>
      </c>
      <c r="CN13" s="281"/>
      <c r="CO13" s="281" t="str">
        <f t="shared" si="16"/>
        <v>ok</v>
      </c>
      <c r="CP13" s="281"/>
      <c r="CQ13" s="281" t="str">
        <f t="shared" si="17"/>
        <v>&gt; 25%</v>
      </c>
      <c r="CR13" s="281"/>
      <c r="CS13" s="281" t="str">
        <f t="shared" si="18"/>
        <v>ok</v>
      </c>
      <c r="CT13" s="281"/>
    </row>
    <row r="14" spans="2:99" ht="22.5" customHeight="1">
      <c r="B14" s="367">
        <v>2810</v>
      </c>
      <c r="C14" s="618">
        <v>6</v>
      </c>
      <c r="D14" s="621" t="s">
        <v>194</v>
      </c>
      <c r="E14" s="619" t="s">
        <v>104</v>
      </c>
      <c r="F14" s="622"/>
      <c r="G14" s="158"/>
      <c r="H14" s="622"/>
      <c r="I14" s="158"/>
      <c r="J14" s="622"/>
      <c r="K14" s="158"/>
      <c r="L14" s="622"/>
      <c r="M14" s="158"/>
      <c r="N14" s="622"/>
      <c r="O14" s="158"/>
      <c r="P14" s="622">
        <v>15.2</v>
      </c>
      <c r="Q14" s="158" t="s">
        <v>361</v>
      </c>
      <c r="R14" s="622">
        <v>13.15</v>
      </c>
      <c r="S14" s="158" t="s">
        <v>361</v>
      </c>
      <c r="T14" s="622">
        <v>13.2</v>
      </c>
      <c r="U14" s="158" t="s">
        <v>361</v>
      </c>
      <c r="V14" s="622">
        <v>12.4</v>
      </c>
      <c r="W14" s="158" t="s">
        <v>361</v>
      </c>
      <c r="X14" s="622">
        <v>9.6</v>
      </c>
      <c r="Y14" s="158" t="s">
        <v>361</v>
      </c>
      <c r="Z14" s="622">
        <v>9.4</v>
      </c>
      <c r="AA14" s="158" t="s">
        <v>361</v>
      </c>
      <c r="AB14" s="622">
        <v>9.2</v>
      </c>
      <c r="AC14" s="158" t="s">
        <v>361</v>
      </c>
      <c r="AD14" s="622">
        <v>9.4</v>
      </c>
      <c r="AE14" s="158" t="s">
        <v>361</v>
      </c>
      <c r="AF14" s="622">
        <v>9.1</v>
      </c>
      <c r="AG14" s="158" t="s">
        <v>361</v>
      </c>
      <c r="AH14" s="622">
        <v>9.8</v>
      </c>
      <c r="AI14" s="158" t="s">
        <v>361</v>
      </c>
      <c r="AJ14" s="622">
        <v>9.5</v>
      </c>
      <c r="AK14" s="158" t="s">
        <v>361</v>
      </c>
      <c r="AL14" s="622">
        <v>10.38</v>
      </c>
      <c r="AM14" s="158" t="s">
        <v>361</v>
      </c>
      <c r="AN14" s="622">
        <v>11.74</v>
      </c>
      <c r="AO14" s="158" t="s">
        <v>361</v>
      </c>
      <c r="AP14" s="622">
        <v>12.74</v>
      </c>
      <c r="AQ14" s="158" t="s">
        <v>361</v>
      </c>
      <c r="AR14" s="622">
        <v>12.63</v>
      </c>
      <c r="AS14" s="158" t="s">
        <v>361</v>
      </c>
      <c r="AT14" s="622">
        <v>9.15</v>
      </c>
      <c r="AU14" s="908" t="s">
        <v>361</v>
      </c>
      <c r="AV14" s="622">
        <v>8.02</v>
      </c>
      <c r="AW14" s="158" t="s">
        <v>361</v>
      </c>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ok</v>
      </c>
      <c r="BP14" s="281"/>
      <c r="BQ14" s="281" t="str">
        <f t="shared" si="4"/>
        <v>ok</v>
      </c>
      <c r="BR14" s="281"/>
      <c r="BS14" s="281" t="str">
        <f t="shared" si="5"/>
        <v>ok</v>
      </c>
      <c r="BT14" s="281"/>
      <c r="BU14" s="281" t="str">
        <f t="shared" si="6"/>
        <v>ok</v>
      </c>
      <c r="BV14" s="281"/>
      <c r="BW14" s="281" t="str">
        <f t="shared" si="7"/>
        <v>ok</v>
      </c>
      <c r="BX14" s="281"/>
      <c r="BY14" s="281" t="str">
        <f t="shared" si="8"/>
        <v>ok</v>
      </c>
      <c r="BZ14" s="281"/>
      <c r="CA14" s="281" t="str">
        <f t="shared" si="9"/>
        <v>ok</v>
      </c>
      <c r="CB14" s="281"/>
      <c r="CC14" s="281" t="str">
        <f t="shared" si="10"/>
        <v>ok</v>
      </c>
      <c r="CD14" s="281"/>
      <c r="CE14" s="281" t="str">
        <f t="shared" si="11"/>
        <v>ok</v>
      </c>
      <c r="CF14" s="281"/>
      <c r="CG14" s="281" t="str">
        <f t="shared" si="12"/>
        <v>ok</v>
      </c>
      <c r="CH14" s="281"/>
      <c r="CI14" s="281" t="str">
        <f t="shared" si="13"/>
        <v>ok</v>
      </c>
      <c r="CJ14" s="281"/>
      <c r="CK14" s="281" t="str">
        <f t="shared" si="14"/>
        <v>ok</v>
      </c>
      <c r="CL14" s="281"/>
      <c r="CM14" s="281" t="str">
        <f t="shared" si="15"/>
        <v>ok</v>
      </c>
      <c r="CN14" s="281"/>
      <c r="CO14" s="281" t="str">
        <f t="shared" si="16"/>
        <v>ok</v>
      </c>
      <c r="CP14" s="281"/>
      <c r="CQ14" s="281" t="str">
        <f t="shared" si="17"/>
        <v>&gt; 25%</v>
      </c>
      <c r="CR14" s="281"/>
      <c r="CS14" s="281" t="str">
        <f t="shared" si="18"/>
        <v>ok</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v>21.25</v>
      </c>
      <c r="Q15" s="158"/>
      <c r="R15" s="622">
        <v>20.5</v>
      </c>
      <c r="S15" s="158"/>
      <c r="T15" s="622">
        <v>20.8</v>
      </c>
      <c r="U15" s="158"/>
      <c r="V15" s="622">
        <v>23</v>
      </c>
      <c r="W15" s="158"/>
      <c r="X15" s="622">
        <v>22.7</v>
      </c>
      <c r="Y15" s="158"/>
      <c r="Z15" s="622">
        <v>24.3</v>
      </c>
      <c r="AA15" s="158"/>
      <c r="AB15" s="622">
        <v>22.3</v>
      </c>
      <c r="AC15" s="158"/>
      <c r="AD15" s="622">
        <v>20.9</v>
      </c>
      <c r="AE15" s="158"/>
      <c r="AF15" s="622">
        <v>20.9</v>
      </c>
      <c r="AG15" s="158"/>
      <c r="AH15" s="622">
        <v>20.9</v>
      </c>
      <c r="AI15" s="158"/>
      <c r="AJ15" s="622">
        <v>21.4</v>
      </c>
      <c r="AK15" s="158"/>
      <c r="AL15" s="622">
        <v>21.53</v>
      </c>
      <c r="AM15" s="158"/>
      <c r="AN15" s="622">
        <v>23.25</v>
      </c>
      <c r="AO15" s="158"/>
      <c r="AP15" s="622">
        <v>23.09</v>
      </c>
      <c r="AQ15" s="158"/>
      <c r="AR15" s="622">
        <v>24.16</v>
      </c>
      <c r="AS15" s="158"/>
      <c r="AT15" s="622">
        <v>25.4</v>
      </c>
      <c r="AU15" s="906"/>
      <c r="AV15" s="622">
        <v>20.5</v>
      </c>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ok</v>
      </c>
      <c r="BP15" s="281"/>
      <c r="BQ15" s="281" t="str">
        <f t="shared" si="4"/>
        <v>ok</v>
      </c>
      <c r="BR15" s="281"/>
      <c r="BS15" s="281" t="str">
        <f t="shared" si="5"/>
        <v>ok</v>
      </c>
      <c r="BT15" s="281"/>
      <c r="BU15" s="281" t="str">
        <f t="shared" si="6"/>
        <v>ok</v>
      </c>
      <c r="BV15" s="281"/>
      <c r="BW15" s="281" t="str">
        <f t="shared" si="7"/>
        <v>ok</v>
      </c>
      <c r="BX15" s="281"/>
      <c r="BY15" s="281" t="str">
        <f t="shared" si="8"/>
        <v>ok</v>
      </c>
      <c r="BZ15" s="281"/>
      <c r="CA15" s="281" t="str">
        <f t="shared" si="9"/>
        <v>ok</v>
      </c>
      <c r="CB15" s="281"/>
      <c r="CC15" s="281" t="str">
        <f t="shared" si="10"/>
        <v>ok</v>
      </c>
      <c r="CD15" s="281"/>
      <c r="CE15" s="281" t="str">
        <f t="shared" si="11"/>
        <v>ok</v>
      </c>
      <c r="CF15" s="281"/>
      <c r="CG15" s="281" t="str">
        <f t="shared" si="12"/>
        <v>ok</v>
      </c>
      <c r="CH15" s="281"/>
      <c r="CI15" s="281" t="str">
        <f t="shared" si="13"/>
        <v>ok</v>
      </c>
      <c r="CJ15" s="281"/>
      <c r="CK15" s="281" t="str">
        <f t="shared" si="14"/>
        <v>ok</v>
      </c>
      <c r="CL15" s="281"/>
      <c r="CM15" s="281" t="str">
        <f t="shared" si="15"/>
        <v>ok</v>
      </c>
      <c r="CN15" s="281"/>
      <c r="CO15" s="281" t="str">
        <f t="shared" si="16"/>
        <v>ok</v>
      </c>
      <c r="CP15" s="281"/>
      <c r="CQ15" s="281" t="str">
        <f t="shared" si="17"/>
        <v>ok</v>
      </c>
      <c r="CR15" s="281"/>
      <c r="CS15" s="281" t="str">
        <f t="shared" si="18"/>
        <v>ok</v>
      </c>
      <c r="CT15" s="281"/>
      <c r="CU15" s="2"/>
      <c r="CV15" s="2"/>
      <c r="CW15" s="2"/>
    </row>
    <row r="16" spans="1:101" ht="21.75" customHeight="1">
      <c r="A16" s="365" t="s">
        <v>114</v>
      </c>
      <c r="B16" s="367">
        <v>351</v>
      </c>
      <c r="C16" s="638">
        <v>8</v>
      </c>
      <c r="D16" s="785" t="s">
        <v>173</v>
      </c>
      <c r="E16" s="638" t="s">
        <v>104</v>
      </c>
      <c r="F16" s="647"/>
      <c r="G16" s="175"/>
      <c r="H16" s="647"/>
      <c r="I16" s="175"/>
      <c r="J16" s="647"/>
      <c r="K16" s="175"/>
      <c r="L16" s="647"/>
      <c r="M16" s="175"/>
      <c r="N16" s="647"/>
      <c r="O16" s="175"/>
      <c r="P16" s="647"/>
      <c r="Q16" s="175"/>
      <c r="R16" s="647">
        <v>91</v>
      </c>
      <c r="S16" s="175" t="s">
        <v>363</v>
      </c>
      <c r="T16" s="647">
        <v>111.9</v>
      </c>
      <c r="U16" s="175" t="s">
        <v>363</v>
      </c>
      <c r="V16" s="647">
        <v>121.7</v>
      </c>
      <c r="W16" s="175" t="s">
        <v>363</v>
      </c>
      <c r="X16" s="647">
        <v>136.4</v>
      </c>
      <c r="Y16" s="175" t="s">
        <v>363</v>
      </c>
      <c r="Z16" s="647">
        <v>136.6</v>
      </c>
      <c r="AA16" s="175" t="s">
        <v>363</v>
      </c>
      <c r="AB16" s="647">
        <v>121.2</v>
      </c>
      <c r="AC16" s="175" t="s">
        <v>363</v>
      </c>
      <c r="AD16" s="647">
        <v>122.5</v>
      </c>
      <c r="AE16" s="175" t="s">
        <v>363</v>
      </c>
      <c r="AF16" s="647">
        <v>132.7</v>
      </c>
      <c r="AG16" s="175" t="s">
        <v>363</v>
      </c>
      <c r="AH16" s="647">
        <v>138</v>
      </c>
      <c r="AI16" s="175" t="s">
        <v>363</v>
      </c>
      <c r="AJ16" s="647">
        <v>95.9</v>
      </c>
      <c r="AK16" s="175" t="s">
        <v>363</v>
      </c>
      <c r="AL16" s="647">
        <v>96.48</v>
      </c>
      <c r="AM16" s="175" t="s">
        <v>363</v>
      </c>
      <c r="AN16" s="647">
        <v>159.48</v>
      </c>
      <c r="AO16" s="175" t="s">
        <v>363</v>
      </c>
      <c r="AP16" s="647">
        <v>154.94</v>
      </c>
      <c r="AQ16" s="175" t="s">
        <v>363</v>
      </c>
      <c r="AR16" s="647">
        <v>131.99</v>
      </c>
      <c r="AS16" s="175" t="s">
        <v>363</v>
      </c>
      <c r="AT16" s="647">
        <v>132.79</v>
      </c>
      <c r="AU16" s="909" t="s">
        <v>363</v>
      </c>
      <c r="AV16" s="647">
        <v>108.86</v>
      </c>
      <c r="AW16" s="175" t="s">
        <v>363</v>
      </c>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ok</v>
      </c>
      <c r="BR16" s="616"/>
      <c r="BS16" s="616" t="str">
        <f t="shared" si="5"/>
        <v>ok</v>
      </c>
      <c r="BT16" s="616"/>
      <c r="BU16" s="616" t="str">
        <f t="shared" si="6"/>
        <v>ok</v>
      </c>
      <c r="BV16" s="616"/>
      <c r="BW16" s="616" t="str">
        <f t="shared" si="7"/>
        <v>ok</v>
      </c>
      <c r="BX16" s="616"/>
      <c r="BY16" s="616" t="str">
        <f t="shared" si="8"/>
        <v>ok</v>
      </c>
      <c r="BZ16" s="616"/>
      <c r="CA16" s="616" t="str">
        <f t="shared" si="9"/>
        <v>ok</v>
      </c>
      <c r="CB16" s="616"/>
      <c r="CC16" s="616" t="str">
        <f t="shared" si="10"/>
        <v>ok</v>
      </c>
      <c r="CD16" s="616"/>
      <c r="CE16" s="616" t="str">
        <f t="shared" si="11"/>
        <v>ok</v>
      </c>
      <c r="CF16" s="616"/>
      <c r="CG16" s="616" t="str">
        <f t="shared" si="12"/>
        <v>&gt; 25%</v>
      </c>
      <c r="CH16" s="616"/>
      <c r="CI16" s="616" t="str">
        <f t="shared" si="13"/>
        <v>ok</v>
      </c>
      <c r="CJ16" s="616"/>
      <c r="CK16" s="616" t="str">
        <f t="shared" si="14"/>
        <v>&gt; 25%</v>
      </c>
      <c r="CL16" s="616"/>
      <c r="CM16" s="616" t="str">
        <f t="shared" si="15"/>
        <v>ok</v>
      </c>
      <c r="CN16" s="616"/>
      <c r="CO16" s="616" t="str">
        <f t="shared" si="16"/>
        <v>ok</v>
      </c>
      <c r="CP16" s="616"/>
      <c r="CQ16" s="616" t="str">
        <f t="shared" si="17"/>
        <v>ok</v>
      </c>
      <c r="CR16" s="616"/>
      <c r="CS16" s="616" t="str">
        <f t="shared" si="18"/>
        <v>ok</v>
      </c>
      <c r="CT16" s="616"/>
      <c r="CU16" s="2"/>
      <c r="CV16" s="2"/>
      <c r="CW16" s="2"/>
    </row>
    <row r="17" spans="1:101" s="458" customFormat="1" ht="12" customHeight="1">
      <c r="A17" s="365"/>
      <c r="B17" s="514">
        <v>4000</v>
      </c>
      <c r="C17" s="491">
        <v>9</v>
      </c>
      <c r="D17" s="491" t="s">
        <v>189</v>
      </c>
      <c r="E17" s="491" t="s">
        <v>190</v>
      </c>
      <c r="F17" s="492">
        <v>783837037</v>
      </c>
      <c r="G17" s="493" t="s">
        <v>365</v>
      </c>
      <c r="H17" s="494">
        <v>773766667</v>
      </c>
      <c r="I17" s="493" t="s">
        <v>365</v>
      </c>
      <c r="J17" s="494">
        <v>802529630</v>
      </c>
      <c r="K17" s="493" t="s">
        <v>365</v>
      </c>
      <c r="L17" s="494">
        <v>839996296</v>
      </c>
      <c r="M17" s="493" t="s">
        <v>365</v>
      </c>
      <c r="N17" s="494">
        <v>898355556</v>
      </c>
      <c r="O17" s="493" t="s">
        <v>365</v>
      </c>
      <c r="P17" s="494">
        <v>1014981481</v>
      </c>
      <c r="Q17" s="493" t="s">
        <v>365</v>
      </c>
      <c r="R17" s="494">
        <v>1149025926</v>
      </c>
      <c r="S17" s="493" t="s">
        <v>365</v>
      </c>
      <c r="T17" s="494">
        <v>1302388889</v>
      </c>
      <c r="U17" s="493" t="s">
        <v>365</v>
      </c>
      <c r="V17" s="494">
        <v>1370070370</v>
      </c>
      <c r="W17" s="493" t="s">
        <v>365</v>
      </c>
      <c r="X17" s="494">
        <v>1228329630</v>
      </c>
      <c r="Y17" s="493" t="s">
        <v>365</v>
      </c>
      <c r="Z17" s="494">
        <v>1148700000</v>
      </c>
      <c r="AA17" s="493" t="s">
        <v>365</v>
      </c>
      <c r="AB17" s="494">
        <v>1137637037</v>
      </c>
      <c r="AC17" s="493" t="s">
        <v>365</v>
      </c>
      <c r="AD17" s="494">
        <v>1199948148</v>
      </c>
      <c r="AE17" s="493" t="s">
        <v>365</v>
      </c>
      <c r="AF17" s="494">
        <v>1181448148</v>
      </c>
      <c r="AG17" s="493" t="s">
        <v>365</v>
      </c>
      <c r="AH17" s="494">
        <v>1249733333</v>
      </c>
      <c r="AI17" s="493" t="s">
        <v>365</v>
      </c>
      <c r="AJ17" s="493">
        <v>1336692593</v>
      </c>
      <c r="AK17" s="493" t="s">
        <v>365</v>
      </c>
      <c r="AL17" s="495">
        <v>1436585185</v>
      </c>
      <c r="AM17" s="493" t="s">
        <v>365</v>
      </c>
      <c r="AN17" s="494">
        <v>1467977778</v>
      </c>
      <c r="AO17" s="529" t="s">
        <v>365</v>
      </c>
      <c r="AP17" s="494">
        <v>1605944444</v>
      </c>
      <c r="AQ17" s="529" t="s">
        <v>365</v>
      </c>
      <c r="AR17" s="494">
        <v>1687533333</v>
      </c>
      <c r="AS17" s="493" t="s">
        <v>365</v>
      </c>
      <c r="AT17" s="494">
        <v>1370351852</v>
      </c>
      <c r="AU17" s="493" t="s">
        <v>365</v>
      </c>
      <c r="AV17" s="494"/>
      <c r="AW17" s="493" t="s">
        <v>365</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70" t="s">
        <v>5</v>
      </c>
      <c r="E19" s="970"/>
      <c r="F19" s="971"/>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970"/>
      <c r="AJ19" s="970"/>
      <c r="AK19" s="970"/>
      <c r="AL19" s="970"/>
      <c r="AM19" s="970"/>
      <c r="AN19" s="970"/>
      <c r="AO19" s="970"/>
      <c r="AP19" s="970"/>
      <c r="AQ19" s="970"/>
      <c r="AR19" s="970"/>
      <c r="AS19" s="970"/>
      <c r="AT19" s="970"/>
      <c r="AU19" s="970"/>
      <c r="AV19" s="227"/>
      <c r="AW19" s="227"/>
      <c r="AX19" s="67"/>
      <c r="AY19" s="67"/>
      <c r="AZ19" s="59" t="s">
        <v>101</v>
      </c>
      <c r="BA19" s="59" t="s">
        <v>102</v>
      </c>
      <c r="BB19" s="59" t="s">
        <v>103</v>
      </c>
      <c r="BC19" s="889">
        <v>2000</v>
      </c>
      <c r="BD19" s="889"/>
      <c r="BE19" s="889">
        <v>2001</v>
      </c>
      <c r="BF19" s="889"/>
      <c r="BG19" s="889">
        <v>2002</v>
      </c>
      <c r="BH19" s="889"/>
      <c r="BI19" s="889">
        <v>2003</v>
      </c>
      <c r="BJ19" s="889"/>
      <c r="BK19" s="889">
        <v>2004</v>
      </c>
      <c r="BL19" s="889"/>
      <c r="BM19" s="889">
        <v>2005</v>
      </c>
      <c r="BN19" s="889"/>
      <c r="BO19" s="889">
        <v>2006</v>
      </c>
      <c r="BP19" s="889"/>
      <c r="BQ19" s="889">
        <v>2007</v>
      </c>
      <c r="BR19" s="889"/>
      <c r="BS19" s="889">
        <v>2008</v>
      </c>
      <c r="BT19" s="889"/>
      <c r="BU19" s="889">
        <v>2009</v>
      </c>
      <c r="BV19" s="889"/>
      <c r="BW19" s="889">
        <v>2010</v>
      </c>
      <c r="BX19" s="889"/>
      <c r="BY19" s="889">
        <v>2011</v>
      </c>
      <c r="BZ19" s="889"/>
      <c r="CA19" s="889">
        <v>2012</v>
      </c>
      <c r="CB19" s="889"/>
      <c r="CC19" s="889">
        <v>2013</v>
      </c>
      <c r="CD19" s="889"/>
      <c r="CE19" s="889">
        <v>2014</v>
      </c>
      <c r="CF19" s="889"/>
      <c r="CG19" s="889">
        <v>2015</v>
      </c>
      <c r="CH19" s="889"/>
      <c r="CI19" s="889">
        <v>2016</v>
      </c>
      <c r="CJ19" s="889"/>
      <c r="CK19" s="889">
        <v>2017</v>
      </c>
      <c r="CL19" s="889"/>
      <c r="CM19" s="889">
        <v>2018</v>
      </c>
      <c r="CN19" s="889"/>
      <c r="CO19" s="889">
        <v>2019</v>
      </c>
      <c r="CP19" s="889"/>
      <c r="CQ19" s="889">
        <v>2020</v>
      </c>
      <c r="CR19" s="889"/>
      <c r="CS19" s="889">
        <v>2021</v>
      </c>
      <c r="CT19" s="889"/>
    </row>
    <row r="20" spans="3:99" ht="12.75" customHeight="1">
      <c r="C20" s="239" t="s">
        <v>157</v>
      </c>
      <c r="D20" s="972" t="s">
        <v>23</v>
      </c>
      <c r="E20" s="972"/>
      <c r="F20" s="973"/>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2"/>
      <c r="AR20" s="972"/>
      <c r="AS20" s="972"/>
      <c r="AT20" s="972"/>
      <c r="AU20" s="972"/>
      <c r="AV20" s="972"/>
      <c r="AW20" s="972"/>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91</v>
      </c>
      <c r="BP20" s="654"/>
      <c r="BQ20" s="400">
        <f>T$16</f>
        <v>111.9</v>
      </c>
      <c r="BR20" s="654"/>
      <c r="BS20" s="400">
        <f>V$16</f>
        <v>121.7</v>
      </c>
      <c r="BT20" s="400"/>
      <c r="BU20" s="400">
        <f>X$16</f>
        <v>136.4</v>
      </c>
      <c r="BV20" s="654"/>
      <c r="BW20" s="400">
        <f>Z$16</f>
        <v>136.6</v>
      </c>
      <c r="BX20" s="654"/>
      <c r="BY20" s="400">
        <f>AB$16</f>
        <v>121.2</v>
      </c>
      <c r="BZ20" s="654"/>
      <c r="CA20" s="400">
        <f>AD$16</f>
        <v>122.5</v>
      </c>
      <c r="CB20" s="400"/>
      <c r="CC20" s="400">
        <f>AF$16</f>
        <v>132.7</v>
      </c>
      <c r="CD20" s="400"/>
      <c r="CE20" s="400">
        <f>AH$16</f>
        <v>138</v>
      </c>
      <c r="CF20" s="400"/>
      <c r="CG20" s="400">
        <f>AJ$16</f>
        <v>95.9</v>
      </c>
      <c r="CH20" s="400"/>
      <c r="CI20" s="400">
        <f>AL$16</f>
        <v>96.48</v>
      </c>
      <c r="CJ20" s="400"/>
      <c r="CK20" s="400">
        <f>AN$16</f>
        <v>159.48</v>
      </c>
      <c r="CL20" s="400"/>
      <c r="CM20" s="400">
        <f>AP$16</f>
        <v>154.94</v>
      </c>
      <c r="CN20" s="400"/>
      <c r="CO20" s="400">
        <f>AR$16</f>
        <v>131.99</v>
      </c>
      <c r="CP20" s="400"/>
      <c r="CQ20" s="400">
        <f>AT$16</f>
        <v>132.79</v>
      </c>
      <c r="CR20" s="400"/>
      <c r="CS20" s="400">
        <f>AV$16</f>
        <v>108.86</v>
      </c>
      <c r="CT20" s="400"/>
      <c r="CU20" s="2"/>
    </row>
    <row r="21" spans="3:112" ht="12" customHeight="1">
      <c r="C21" s="239" t="s">
        <v>157</v>
      </c>
      <c r="D21" s="989" t="s">
        <v>213</v>
      </c>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46.45</v>
      </c>
      <c r="BN21" s="420"/>
      <c r="BO21" s="420">
        <f>R9+R10+R11+R12+R13+R14+R15</f>
        <v>43.6</v>
      </c>
      <c r="BP21" s="420"/>
      <c r="BQ21" s="420">
        <f>T9+T10+T11+T12+T13+T14+T15</f>
        <v>52.06</v>
      </c>
      <c r="BR21" s="420"/>
      <c r="BS21" s="420">
        <f>V9+V10+V11+V12+V13+V14+V15</f>
        <v>46.24</v>
      </c>
      <c r="BT21" s="420"/>
      <c r="BU21" s="420">
        <f>X9+X10+X11+X12+X13+X14+X15</f>
        <v>40.379999999999995</v>
      </c>
      <c r="BV21" s="420"/>
      <c r="BW21" s="420">
        <f>Z9+Z10+Z11+Z12+Z13+Z14+Z15</f>
        <v>38.88</v>
      </c>
      <c r="BX21" s="420"/>
      <c r="BY21" s="420">
        <f>AB9+AB10+AB11+AB12+AB13+AB14+AB15</f>
        <v>35.31</v>
      </c>
      <c r="BZ21" s="420"/>
      <c r="CA21" s="420">
        <f>AD9+AD10+AD11+AD12+AD13+AD14+AD15</f>
        <v>35.23</v>
      </c>
      <c r="CB21" s="420"/>
      <c r="CC21" s="420">
        <f>AF9+AF10+AF11+AF12+AF13+AF14+AF15</f>
        <v>34.19</v>
      </c>
      <c r="CD21" s="420"/>
      <c r="CE21" s="420">
        <f>AH9+AH10+AH11+AH12+AH13+AH14+AH15</f>
        <v>34.95</v>
      </c>
      <c r="CF21" s="420"/>
      <c r="CG21" s="420">
        <f>AJ9+AJ10+AJ11+AJ12+AJ13+AJ14+AJ15</f>
        <v>36.94</v>
      </c>
      <c r="CH21" s="420"/>
      <c r="CI21" s="420">
        <f>AL9+AL10+AL11+AL12+AL13+AL14+AL15</f>
        <v>39.95</v>
      </c>
      <c r="CJ21" s="420"/>
      <c r="CK21" s="420">
        <f>AN9+AN10+AN11+AN12+AN13+AN14+AN15</f>
        <v>46.81</v>
      </c>
      <c r="CL21" s="420"/>
      <c r="CM21" s="420">
        <f>AP9+AP10+AP11+AP12+AP13+AP14+AP15</f>
        <v>47.82</v>
      </c>
      <c r="CN21" s="420"/>
      <c r="CO21" s="420">
        <f>AR9+AR10+AR11+AR12+AR13+AR14+AR15</f>
        <v>50.41</v>
      </c>
      <c r="CP21" s="420"/>
      <c r="CQ21" s="420">
        <f>AT9+AT10+AT11+AT12+AT13+AT14+AT15</f>
        <v>42.08</v>
      </c>
      <c r="CR21" s="420"/>
      <c r="CS21" s="420">
        <f>AV9+AV10+AV11+AV12+AV13+AV14+AV15</f>
        <v>36.2</v>
      </c>
      <c r="CT21" s="420"/>
      <c r="CU21" s="2"/>
      <c r="CV21" s="2"/>
      <c r="CW21" s="2"/>
      <c r="CX21" s="2"/>
      <c r="CY21" s="2"/>
      <c r="CZ21" s="2"/>
      <c r="DA21" s="2"/>
      <c r="DB21" s="2"/>
      <c r="DC21" s="2"/>
      <c r="DD21" s="2"/>
      <c r="DE21" s="2"/>
      <c r="DF21" s="2"/>
      <c r="DG21" s="2"/>
      <c r="DH21" s="2"/>
    </row>
    <row r="22" spans="3:99" ht="15" customHeight="1">
      <c r="C22" s="239"/>
      <c r="D22" s="985"/>
      <c r="E22" s="985"/>
      <c r="F22" s="986"/>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0.07919751673209853</v>
      </c>
      <c r="BP23" s="420"/>
      <c r="BQ23" s="420">
        <f>BQ20*1000/T17*1000</f>
        <v>0.08591903765849772</v>
      </c>
      <c r="BR23" s="420"/>
      <c r="BS23" s="420">
        <f>BS20*1000/V17*1000</f>
        <v>0.0888275541642434</v>
      </c>
      <c r="BT23" s="420"/>
      <c r="BU23" s="420">
        <f>BU20*1000/X17*1000</f>
        <v>0.11104511091212543</v>
      </c>
      <c r="BV23" s="420"/>
      <c r="BW23" s="420">
        <f>BW20*1000/Z17*1000</f>
        <v>0.11891703665012622</v>
      </c>
      <c r="BX23" s="420"/>
      <c r="BY23" s="420">
        <f>BY20*1000/AB17*1000</f>
        <v>0.10653661586089869</v>
      </c>
      <c r="BZ23" s="420"/>
      <c r="CA23" s="420">
        <f>CA20*1000/AD17*1000</f>
        <v>0.10208774454477512</v>
      </c>
      <c r="CB23" s="420"/>
      <c r="CC23" s="420">
        <f>CC20*1000/AF17*1000</f>
        <v>0.11231978333085507</v>
      </c>
      <c r="CD23" s="420"/>
      <c r="CE23" s="420">
        <f>CE20*1000/AH17*1000</f>
        <v>0.11042355705495134</v>
      </c>
      <c r="CF23" s="420"/>
      <c r="CG23" s="420">
        <f>CG20*1000/AJ17*1000</f>
        <v>0.07174424434025423</v>
      </c>
      <c r="CH23" s="420"/>
      <c r="CI23" s="420">
        <f>CI20*1000/AL17*1000</f>
        <v>0.06715926142590702</v>
      </c>
      <c r="CJ23" s="420"/>
      <c r="CK23" s="420">
        <f>CK20*1000/AN17*1000</f>
        <v>0.10863924671753444</v>
      </c>
      <c r="CL23" s="420"/>
      <c r="CM23" s="420">
        <f>CM20*1000/AP17*1000</f>
        <v>0.09647905354314984</v>
      </c>
      <c r="CN23" s="420"/>
      <c r="CO23" s="420">
        <f>CO20*1000/AR17*1000</f>
        <v>0.07821475132900382</v>
      </c>
      <c r="CP23" s="420"/>
      <c r="CQ23" s="420">
        <f>CQ20*1000/AT17*1000</f>
        <v>0.09690212028844691</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ok</v>
      </c>
      <c r="BP24" s="655"/>
      <c r="BQ24" s="655" t="str">
        <f>IF(ISBLANK(T16),"N/A",IF(0.05&gt;BQ23,"&lt;&gt;",IF(BQ23&lt;10,"ok","&lt;&gt;")))</f>
        <v>ok</v>
      </c>
      <c r="BR24" s="655"/>
      <c r="BS24" s="655" t="str">
        <f>IF(ISBLANK(V16),"N/A",IF(0.05&gt;BS23,"&lt;&gt;",IF(BS23&lt;10,"ok","&lt;&gt;")))</f>
        <v>ok</v>
      </c>
      <c r="BT24" s="655"/>
      <c r="BU24" s="655" t="str">
        <f>IF(ISBLANK(X16),"N/A",IF(0.05&gt;BU23,"&lt;&gt;",IF(BU23&lt;10,"ok","&lt;&gt;")))</f>
        <v>ok</v>
      </c>
      <c r="BV24" s="655"/>
      <c r="BW24" s="655" t="str">
        <f>IF(ISBLANK(Z16),"N/A",IF(0.05&gt;BW23,"&lt;&gt;",IF(BW23&lt;10,"ok","&lt;&gt;")))</f>
        <v>ok</v>
      </c>
      <c r="BX24" s="655"/>
      <c r="BY24" s="655" t="str">
        <f>IF(ISBLANK(AB16),"N/A",IF(0.05&gt;BY23,"&lt;&gt;",IF(BY23&lt;10,"ok","&lt;&gt;")))</f>
        <v>ok</v>
      </c>
      <c r="BZ24" s="655"/>
      <c r="CA24" s="655" t="str">
        <f>IF(ISBLANK(AD16),"N/A",IF(0.05&gt;CA23,"&lt;&gt;",IF(CA23&lt;10,"ok","&lt;&gt;")))</f>
        <v>ok</v>
      </c>
      <c r="CB24" s="655"/>
      <c r="CC24" s="655" t="str">
        <f>IF(ISBLANK(AF16),"N/A",IF(0.05&gt;CC23,"&lt;&gt;",IF(CC23&lt;10,"ok","&lt;&gt;")))</f>
        <v>ok</v>
      </c>
      <c r="CD24" s="655"/>
      <c r="CE24" s="655" t="str">
        <f>IF(ISBLANK(AH16),"N/A",IF(0.05&gt;CE23,"&lt;&gt;",IF(CE23&lt;10,"ok","&lt;&gt;")))</f>
        <v>ok</v>
      </c>
      <c r="CF24" s="655"/>
      <c r="CG24" s="655" t="str">
        <f>IF(ISBLANK(AJ16),"N/A",IF(0.05&gt;CG23,"&lt;&gt;",IF(CG23&lt;10,"ok","&lt;&gt;")))</f>
        <v>ok</v>
      </c>
      <c r="CH24" s="655"/>
      <c r="CI24" s="655" t="str">
        <f>IF(ISBLANK(AL16),"N/A",IF(0.05&gt;CI23,"&lt;&gt;",IF(CI23&lt;10,"ok","&lt;&gt;")))</f>
        <v>ok</v>
      </c>
      <c r="CJ24" s="655"/>
      <c r="CK24" s="655" t="str">
        <f>IF(ISBLANK(AN16),"N/A",IF(0.05&gt;CK23,"&lt;&gt;",IF(CK23&lt;10,"ok","&lt;&gt;")))</f>
        <v>ok</v>
      </c>
      <c r="CL24" s="655"/>
      <c r="CM24" s="655" t="str">
        <f>IF(ISBLANK(AP16),"N/A",IF(0.05&gt;CM23,"&lt;&gt;",IF(CM23&lt;10,"ok","&lt;&gt;")))</f>
        <v>ok</v>
      </c>
      <c r="CN24" s="655"/>
      <c r="CO24" s="655" t="str">
        <f>IF(ISBLANK(AR16),"N/A",IF(0.05&gt;CO23,"&lt;&gt;",IF(CO23&lt;10,"ok","&lt;&gt;")))</f>
        <v>ok</v>
      </c>
      <c r="CP24" s="655"/>
      <c r="CQ24" s="655" t="str">
        <f>IF(ISBLANK(AT16),"N/A",IF(0.05&gt;CQ23,"&lt;&gt;",IF(CQ23&lt;10,"ok","&lt;&gt;")))</f>
        <v>ok</v>
      </c>
      <c r="CR24" s="655"/>
      <c r="CS24" s="655" t="e">
        <f>IF(ISBLANK(AV16),"N/A",IF(0.05&gt;CS23,"&lt;&gt;",IF(CS23&lt;10,"ok","&lt;&gt;")))</f>
        <v>#DIV/0!</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2" t="s">
        <v>109</v>
      </c>
      <c r="D26" s="982" t="s">
        <v>110</v>
      </c>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984"/>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1</v>
      </c>
      <c r="B27" s="365">
        <v>4074</v>
      </c>
      <c r="C27" s="803" t="s">
        <v>362</v>
      </c>
      <c r="D27" s="979" t="s">
        <v>366</v>
      </c>
      <c r="E27" s="979"/>
      <c r="F27" s="980"/>
      <c r="G27" s="979"/>
      <c r="H27" s="979"/>
      <c r="I27" s="979"/>
      <c r="J27" s="979"/>
      <c r="K27" s="979"/>
      <c r="L27" s="979"/>
      <c r="M27" s="979"/>
      <c r="N27" s="979"/>
      <c r="O27" s="979"/>
      <c r="P27" s="979"/>
      <c r="Q27" s="979"/>
      <c r="R27" s="979"/>
      <c r="S27" s="979"/>
      <c r="T27" s="979"/>
      <c r="U27" s="979"/>
      <c r="V27" s="979"/>
      <c r="W27" s="979"/>
      <c r="X27" s="979"/>
      <c r="Y27" s="979"/>
      <c r="Z27" s="979"/>
      <c r="AA27" s="979"/>
      <c r="AB27" s="979"/>
      <c r="AC27" s="979"/>
      <c r="AD27" s="979"/>
      <c r="AE27" s="979"/>
      <c r="AF27" s="979"/>
      <c r="AG27" s="979"/>
      <c r="AH27" s="979"/>
      <c r="AI27" s="979"/>
      <c r="AJ27" s="979"/>
      <c r="AK27" s="979"/>
      <c r="AL27" s="979"/>
      <c r="AM27" s="979"/>
      <c r="AN27" s="979"/>
      <c r="AO27" s="979"/>
      <c r="AP27" s="979"/>
      <c r="AQ27" s="979"/>
      <c r="AR27" s="979"/>
      <c r="AS27" s="979"/>
      <c r="AT27" s="979"/>
      <c r="AU27" s="979"/>
      <c r="AV27" s="979"/>
      <c r="AW27" s="979"/>
      <c r="AX27" s="981"/>
      <c r="AY27" s="2"/>
      <c r="AZ27" s="368" t="s">
        <v>178</v>
      </c>
      <c r="BA27" s="466" t="s">
        <v>179</v>
      </c>
      <c r="BB27" s="347"/>
      <c r="BC27" s="347"/>
      <c r="BD27" s="347"/>
      <c r="BE27" s="347"/>
      <c r="BF27" s="347"/>
      <c r="BG27" s="347"/>
      <c r="BH27" s="347"/>
      <c r="BI27" s="347"/>
      <c r="BJ27" s="347"/>
      <c r="BK27" s="347"/>
      <c r="BL27" s="347"/>
      <c r="BM27" s="347"/>
      <c r="BN27" s="347"/>
      <c r="BO27" s="347"/>
      <c r="BP27" s="347"/>
    </row>
    <row r="28" spans="1:68" ht="16.5" customHeight="1">
      <c r="A28" s="365">
        <v>1</v>
      </c>
      <c r="B28" s="365">
        <v>4075</v>
      </c>
      <c r="C28" s="804" t="s">
        <v>361</v>
      </c>
      <c r="D28" s="974" t="s">
        <v>367</v>
      </c>
      <c r="E28" s="974"/>
      <c r="F28" s="975"/>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974"/>
      <c r="AT28" s="974"/>
      <c r="AU28" s="974"/>
      <c r="AV28" s="974"/>
      <c r="AW28" s="974"/>
      <c r="AX28" s="976"/>
      <c r="AY28" s="2"/>
      <c r="AZ28" s="370" t="s">
        <v>180</v>
      </c>
      <c r="BA28" s="466" t="s">
        <v>181</v>
      </c>
      <c r="BB28" s="347"/>
      <c r="BC28" s="347"/>
      <c r="BD28" s="347"/>
      <c r="BE28" s="347"/>
      <c r="BF28" s="347"/>
      <c r="BG28" s="347"/>
      <c r="BH28" s="347"/>
      <c r="BI28" s="347"/>
      <c r="BJ28" s="347"/>
      <c r="BK28" s="347"/>
      <c r="BL28" s="347"/>
      <c r="BM28" s="347"/>
      <c r="BN28" s="347"/>
      <c r="BO28" s="347"/>
      <c r="BP28" s="347"/>
    </row>
    <row r="29" spans="1:68" ht="27" customHeight="1">
      <c r="A29" s="365">
        <v>0</v>
      </c>
      <c r="B29" s="365">
        <v>4146</v>
      </c>
      <c r="C29" s="804" t="s">
        <v>363</v>
      </c>
      <c r="D29" s="974" t="s">
        <v>368</v>
      </c>
      <c r="E29" s="974"/>
      <c r="F29" s="975"/>
      <c r="G29" s="974"/>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974"/>
      <c r="AP29" s="974"/>
      <c r="AQ29" s="974"/>
      <c r="AR29" s="974"/>
      <c r="AS29" s="974"/>
      <c r="AT29" s="974"/>
      <c r="AU29" s="974"/>
      <c r="AV29" s="974"/>
      <c r="AW29" s="974"/>
      <c r="AX29" s="976"/>
      <c r="AY29" s="2"/>
      <c r="BA29" s="464"/>
      <c r="BB29" s="347"/>
      <c r="BC29" s="347"/>
      <c r="BD29" s="347"/>
      <c r="BE29" s="347"/>
      <c r="BF29" s="347"/>
      <c r="BG29" s="347"/>
      <c r="BH29" s="347"/>
      <c r="BI29" s="347"/>
      <c r="BJ29" s="347"/>
      <c r="BK29" s="347"/>
      <c r="BL29" s="347"/>
      <c r="BM29" s="347"/>
      <c r="BN29" s="347"/>
      <c r="BO29" s="347"/>
      <c r="BP29" s="347"/>
    </row>
    <row r="30" spans="3:68" ht="16.5" customHeight="1">
      <c r="C30" s="804"/>
      <c r="D30" s="974"/>
      <c r="E30" s="974"/>
      <c r="F30" s="975"/>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974"/>
      <c r="AP30" s="974"/>
      <c r="AQ30" s="974"/>
      <c r="AR30" s="974"/>
      <c r="AS30" s="974"/>
      <c r="AT30" s="974"/>
      <c r="AU30" s="974"/>
      <c r="AV30" s="974"/>
      <c r="AW30" s="974"/>
      <c r="AX30" s="976"/>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4"/>
      <c r="D31" s="974"/>
      <c r="E31" s="974"/>
      <c r="F31" s="975"/>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974"/>
      <c r="AP31" s="974"/>
      <c r="AQ31" s="974"/>
      <c r="AR31" s="974"/>
      <c r="AS31" s="974"/>
      <c r="AT31" s="974"/>
      <c r="AU31" s="974"/>
      <c r="AV31" s="974"/>
      <c r="AW31" s="974"/>
      <c r="AX31" s="976"/>
      <c r="AY31" s="2"/>
      <c r="AZ31" s="264"/>
    </row>
    <row r="32" spans="3:52" ht="16.5" customHeight="1">
      <c r="C32" s="804"/>
      <c r="D32" s="974"/>
      <c r="E32" s="974"/>
      <c r="F32" s="975"/>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4"/>
      <c r="AH32" s="974"/>
      <c r="AI32" s="974"/>
      <c r="AJ32" s="974"/>
      <c r="AK32" s="974"/>
      <c r="AL32" s="974"/>
      <c r="AM32" s="974"/>
      <c r="AN32" s="974"/>
      <c r="AO32" s="974"/>
      <c r="AP32" s="974"/>
      <c r="AQ32" s="974"/>
      <c r="AR32" s="974"/>
      <c r="AS32" s="974"/>
      <c r="AT32" s="974"/>
      <c r="AU32" s="974"/>
      <c r="AV32" s="974"/>
      <c r="AW32" s="974"/>
      <c r="AX32" s="976"/>
      <c r="AY32" s="2"/>
      <c r="AZ32" s="264"/>
    </row>
    <row r="33" spans="3:52" ht="16.5" customHeight="1">
      <c r="C33" s="804"/>
      <c r="D33" s="974"/>
      <c r="E33" s="974"/>
      <c r="F33" s="975"/>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974"/>
      <c r="AP33" s="974"/>
      <c r="AQ33" s="974"/>
      <c r="AR33" s="974"/>
      <c r="AS33" s="974"/>
      <c r="AT33" s="974"/>
      <c r="AU33" s="974"/>
      <c r="AV33" s="974"/>
      <c r="AW33" s="974"/>
      <c r="AX33" s="976"/>
      <c r="AY33" s="2"/>
      <c r="AZ33" s="264"/>
    </row>
    <row r="34" spans="3:52" ht="16.5" customHeight="1">
      <c r="C34" s="804"/>
      <c r="D34" s="974"/>
      <c r="E34" s="974"/>
      <c r="F34" s="975"/>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974"/>
      <c r="AP34" s="974"/>
      <c r="AQ34" s="974"/>
      <c r="AR34" s="974"/>
      <c r="AS34" s="974"/>
      <c r="AT34" s="974"/>
      <c r="AU34" s="974"/>
      <c r="AV34" s="974"/>
      <c r="AW34" s="974"/>
      <c r="AX34" s="976"/>
      <c r="AY34" s="2"/>
      <c r="AZ34" s="264"/>
    </row>
    <row r="35" spans="3:52" ht="16.5" customHeight="1">
      <c r="C35" s="804"/>
      <c r="D35" s="974"/>
      <c r="E35" s="974"/>
      <c r="F35" s="975"/>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6"/>
      <c r="AY35" s="2"/>
      <c r="AZ35" s="264"/>
    </row>
    <row r="36" spans="3:52" ht="16.5" customHeight="1">
      <c r="C36" s="804"/>
      <c r="D36" s="974"/>
      <c r="E36" s="974"/>
      <c r="F36" s="975"/>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974"/>
      <c r="AP36" s="974"/>
      <c r="AQ36" s="974"/>
      <c r="AR36" s="974"/>
      <c r="AS36" s="974"/>
      <c r="AT36" s="974"/>
      <c r="AU36" s="974"/>
      <c r="AV36" s="974"/>
      <c r="AW36" s="974"/>
      <c r="AX36" s="976"/>
      <c r="AY36" s="2"/>
      <c r="AZ36" s="264"/>
    </row>
    <row r="37" spans="3:52" ht="16.5" customHeight="1">
      <c r="C37" s="804"/>
      <c r="D37" s="974"/>
      <c r="E37" s="974"/>
      <c r="F37" s="975"/>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c r="AK37" s="974"/>
      <c r="AL37" s="974"/>
      <c r="AM37" s="974"/>
      <c r="AN37" s="974"/>
      <c r="AO37" s="974"/>
      <c r="AP37" s="974"/>
      <c r="AQ37" s="974"/>
      <c r="AR37" s="974"/>
      <c r="AS37" s="974"/>
      <c r="AT37" s="974"/>
      <c r="AU37" s="974"/>
      <c r="AV37" s="974"/>
      <c r="AW37" s="974"/>
      <c r="AX37" s="976"/>
      <c r="AY37" s="2"/>
      <c r="AZ37" s="264"/>
    </row>
    <row r="38" spans="3:52" ht="16.5" customHeight="1">
      <c r="C38" s="804"/>
      <c r="D38" s="974"/>
      <c r="E38" s="974"/>
      <c r="F38" s="975"/>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4"/>
      <c r="AR38" s="974"/>
      <c r="AS38" s="974"/>
      <c r="AT38" s="974"/>
      <c r="AU38" s="974"/>
      <c r="AV38" s="974"/>
      <c r="AW38" s="974"/>
      <c r="AX38" s="976"/>
      <c r="AY38" s="2"/>
      <c r="AZ38" s="264"/>
    </row>
    <row r="39" spans="3:52" ht="16.5" customHeight="1">
      <c r="C39" s="804"/>
      <c r="D39" s="974"/>
      <c r="E39" s="974"/>
      <c r="F39" s="975"/>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976"/>
      <c r="AY39" s="2"/>
      <c r="AZ39" s="264"/>
    </row>
    <row r="40" spans="3:52" ht="16.5" customHeight="1">
      <c r="C40" s="804"/>
      <c r="D40" s="974"/>
      <c r="E40" s="974"/>
      <c r="F40" s="975"/>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6"/>
      <c r="AY40" s="2"/>
      <c r="AZ40" s="264"/>
    </row>
    <row r="41" spans="3:52" ht="16.5" customHeight="1">
      <c r="C41" s="804"/>
      <c r="D41" s="974"/>
      <c r="E41" s="974"/>
      <c r="F41" s="975"/>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4"/>
      <c r="AF41" s="974"/>
      <c r="AG41" s="974"/>
      <c r="AH41" s="974"/>
      <c r="AI41" s="974"/>
      <c r="AJ41" s="974"/>
      <c r="AK41" s="974"/>
      <c r="AL41" s="974"/>
      <c r="AM41" s="974"/>
      <c r="AN41" s="974"/>
      <c r="AO41" s="974"/>
      <c r="AP41" s="974"/>
      <c r="AQ41" s="974"/>
      <c r="AR41" s="974"/>
      <c r="AS41" s="974"/>
      <c r="AT41" s="974"/>
      <c r="AU41" s="974"/>
      <c r="AV41" s="974"/>
      <c r="AW41" s="974"/>
      <c r="AX41" s="976"/>
      <c r="AY41" s="2"/>
      <c r="AZ41" s="264"/>
    </row>
    <row r="42" spans="3:52" ht="16.5" customHeight="1">
      <c r="C42" s="804"/>
      <c r="D42" s="974"/>
      <c r="E42" s="974"/>
      <c r="F42" s="975"/>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6"/>
      <c r="AY42" s="2"/>
      <c r="AZ42" s="264"/>
    </row>
    <row r="43" spans="3:52" ht="16.5" customHeight="1">
      <c r="C43" s="804"/>
      <c r="D43" s="974"/>
      <c r="E43" s="974"/>
      <c r="F43" s="975"/>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6"/>
      <c r="AY43" s="2"/>
      <c r="AZ43" s="264"/>
    </row>
    <row r="44" spans="3:52" ht="16.5" customHeight="1">
      <c r="C44" s="804"/>
      <c r="D44" s="974"/>
      <c r="E44" s="974"/>
      <c r="F44" s="975"/>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974"/>
      <c r="AP44" s="974"/>
      <c r="AQ44" s="974"/>
      <c r="AR44" s="974"/>
      <c r="AS44" s="974"/>
      <c r="AT44" s="974"/>
      <c r="AU44" s="974"/>
      <c r="AV44" s="974"/>
      <c r="AW44" s="974"/>
      <c r="AX44" s="976"/>
      <c r="AY44" s="2"/>
      <c r="AZ44" s="264"/>
    </row>
    <row r="45" spans="3:52" ht="16.5" customHeight="1">
      <c r="C45" s="804"/>
      <c r="D45" s="974"/>
      <c r="E45" s="974"/>
      <c r="F45" s="975"/>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974"/>
      <c r="AR45" s="974"/>
      <c r="AS45" s="974"/>
      <c r="AT45" s="974"/>
      <c r="AU45" s="974"/>
      <c r="AV45" s="974"/>
      <c r="AW45" s="974"/>
      <c r="AX45" s="976"/>
      <c r="AY45" s="2"/>
      <c r="AZ45" s="264"/>
    </row>
    <row r="46" spans="3:52" ht="16.5" customHeight="1">
      <c r="C46" s="804"/>
      <c r="D46" s="974"/>
      <c r="E46" s="974"/>
      <c r="F46" s="975"/>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974"/>
      <c r="AP46" s="974"/>
      <c r="AQ46" s="974"/>
      <c r="AR46" s="974"/>
      <c r="AS46" s="974"/>
      <c r="AT46" s="974"/>
      <c r="AU46" s="974"/>
      <c r="AV46" s="974"/>
      <c r="AW46" s="974"/>
      <c r="AX46" s="976"/>
      <c r="AY46" s="2"/>
      <c r="AZ46" s="264"/>
    </row>
    <row r="47" spans="3:52" ht="16.5" customHeight="1">
      <c r="C47" s="804"/>
      <c r="D47" s="974"/>
      <c r="E47" s="974"/>
      <c r="F47" s="975"/>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974"/>
      <c r="AP47" s="974"/>
      <c r="AQ47" s="974"/>
      <c r="AR47" s="974"/>
      <c r="AS47" s="974"/>
      <c r="AT47" s="974"/>
      <c r="AU47" s="974"/>
      <c r="AV47" s="974"/>
      <c r="AW47" s="974"/>
      <c r="AX47" s="976"/>
      <c r="AY47" s="2"/>
      <c r="AZ47" s="264"/>
    </row>
    <row r="48" spans="3:51" ht="12" customHeight="1" thickBot="1">
      <c r="C48" s="808"/>
      <c r="D48" s="992"/>
      <c r="E48" s="992"/>
      <c r="F48" s="993"/>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4"/>
      <c r="AY48" s="2"/>
    </row>
    <row r="49" spans="3:50" ht="12" hidden="1">
      <c r="C49" s="7"/>
      <c r="D49" s="995"/>
      <c r="E49" s="995"/>
      <c r="F49" s="996"/>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995"/>
    </row>
    <row r="50" spans="3:4" ht="12" hidden="1">
      <c r="C50" s="7"/>
      <c r="D50" s="7"/>
    </row>
    <row r="51" spans="3:4" ht="12">
      <c r="C51" s="7"/>
      <c r="D51" s="7"/>
    </row>
    <row r="53" ht="12">
      <c r="D53" s="2"/>
    </row>
    <row r="56" ht="12">
      <c r="N56" s="786"/>
    </row>
    <row r="57" ht="12">
      <c r="N57" s="786"/>
    </row>
  </sheetData>
  <sheetProtection formatCells="0" formatColumns="0" formatRows="0" insertColumns="0"/>
  <mergeCells count="35">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31:AX31"/>
    <mergeCell ref="D29:AX29"/>
    <mergeCell ref="M3:AB3"/>
  </mergeCells>
  <conditionalFormatting sqref="BC22">
    <cfRule type="containsText" priority="2" dxfId="22" operator="containsText" stopIfTrue="1" text="&gt; 25%">
      <formula>NOT(ISERROR(SEARCH("&gt; 25%",BC22)))</formula>
    </cfRule>
  </conditionalFormatting>
  <conditionalFormatting sqref="BC22:CS24">
    <cfRule type="containsText" priority="1" dxfId="22" operator="containsText" stopIfTrue="1" text="&lt;&gt;">
      <formula>NOT(ISERROR(SEARCH("&lt;&gt;",BC22)))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7">
      <selection activeCell="F9" sqref="F9"/>
    </sheetView>
  </sheetViews>
  <sheetFormatPr defaultColWidth="8.8515625" defaultRowHeight="12.75"/>
  <cols>
    <col min="1" max="1" width="5.28125" style="365" hidden="1" customWidth="1"/>
    <col min="2" max="2" width="5.851562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67" t="s">
        <v>71</v>
      </c>
      <c r="D1" s="967"/>
      <c r="E1" s="967"/>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28</v>
      </c>
      <c r="C3" s="212" t="s">
        <v>99</v>
      </c>
      <c r="D3" s="499" t="s">
        <v>373</v>
      </c>
      <c r="E3" s="497"/>
      <c r="F3" s="216"/>
      <c r="G3" s="212" t="s">
        <v>100</v>
      </c>
      <c r="H3" s="213"/>
      <c r="I3" s="214"/>
      <c r="J3" s="213"/>
      <c r="K3" s="215"/>
      <c r="L3" s="213"/>
      <c r="M3" s="977"/>
      <c r="N3" s="977"/>
      <c r="O3" s="977"/>
      <c r="P3" s="977"/>
      <c r="Q3" s="977"/>
      <c r="R3" s="977"/>
      <c r="S3" s="977"/>
      <c r="T3" s="977"/>
      <c r="U3" s="977"/>
      <c r="V3" s="977"/>
      <c r="W3" s="977"/>
      <c r="X3" s="977"/>
      <c r="Y3" s="977"/>
      <c r="Z3" s="977"/>
      <c r="AA3" s="977"/>
      <c r="AB3" s="977"/>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1003" t="s">
        <v>155</v>
      </c>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3"/>
      <c r="AP6" s="1003"/>
      <c r="AQ6" s="1003"/>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236"/>
      <c r="AY8" s="238"/>
      <c r="AZ8" s="59" t="s">
        <v>101</v>
      </c>
      <c r="BA8" s="59" t="s">
        <v>102</v>
      </c>
      <c r="BB8" s="59" t="s">
        <v>103</v>
      </c>
      <c r="BC8" s="889">
        <v>2000</v>
      </c>
      <c r="BD8" s="889"/>
      <c r="BE8" s="889">
        <v>2001</v>
      </c>
      <c r="BF8" s="889"/>
      <c r="BG8" s="889">
        <v>2002</v>
      </c>
      <c r="BH8" s="889"/>
      <c r="BI8" s="889">
        <v>2003</v>
      </c>
      <c r="BJ8" s="889"/>
      <c r="BK8" s="889">
        <v>2004</v>
      </c>
      <c r="BL8" s="889"/>
      <c r="BM8" s="889">
        <v>2005</v>
      </c>
      <c r="BN8" s="889"/>
      <c r="BO8" s="889">
        <v>2006</v>
      </c>
      <c r="BP8" s="889"/>
      <c r="BQ8" s="889">
        <v>2007</v>
      </c>
      <c r="BR8" s="889"/>
      <c r="BS8" s="889">
        <v>2008</v>
      </c>
      <c r="BT8" s="889"/>
      <c r="BU8" s="889">
        <v>2009</v>
      </c>
      <c r="BV8" s="889"/>
      <c r="BW8" s="889">
        <v>2010</v>
      </c>
      <c r="BX8" s="889"/>
      <c r="BY8" s="889">
        <v>2011</v>
      </c>
      <c r="BZ8" s="889"/>
      <c r="CA8" s="889">
        <v>2012</v>
      </c>
      <c r="CB8" s="889"/>
      <c r="CC8" s="889">
        <v>2013</v>
      </c>
      <c r="CD8" s="889"/>
      <c r="CE8" s="889">
        <v>2014</v>
      </c>
      <c r="CF8" s="889"/>
      <c r="CG8" s="889">
        <v>2015</v>
      </c>
      <c r="CH8" s="889"/>
      <c r="CI8" s="889">
        <v>2016</v>
      </c>
      <c r="CJ8" s="889"/>
      <c r="CK8" s="889">
        <v>2017</v>
      </c>
      <c r="CL8" s="889"/>
      <c r="CM8" s="889">
        <v>2018</v>
      </c>
      <c r="CN8" s="889"/>
      <c r="CO8" s="889">
        <v>2019</v>
      </c>
      <c r="CP8" s="889"/>
      <c r="CQ8" s="889">
        <v>2020</v>
      </c>
      <c r="CR8" s="889"/>
      <c r="CS8" s="889">
        <v>2021</v>
      </c>
      <c r="CT8" s="889"/>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910"/>
      <c r="AU9" s="910"/>
      <c r="AV9" s="910"/>
      <c r="AW9" s="914"/>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911"/>
      <c r="AU10" s="911"/>
      <c r="AV10" s="911"/>
      <c r="AW10" s="915"/>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906"/>
      <c r="AU11" s="906"/>
      <c r="AV11" s="906"/>
      <c r="AW11" s="915"/>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c r="K12" s="158"/>
      <c r="L12" s="622"/>
      <c r="M12" s="158"/>
      <c r="N12" s="622"/>
      <c r="O12" s="158"/>
      <c r="P12" s="622"/>
      <c r="Q12" s="158"/>
      <c r="R12" s="622">
        <v>45.11</v>
      </c>
      <c r="S12" s="158" t="s">
        <v>362</v>
      </c>
      <c r="T12" s="622">
        <v>143.91</v>
      </c>
      <c r="U12" s="158" t="s">
        <v>362</v>
      </c>
      <c r="V12" s="622">
        <v>75.14</v>
      </c>
      <c r="W12" s="158" t="s">
        <v>362</v>
      </c>
      <c r="X12" s="622">
        <v>49.42</v>
      </c>
      <c r="Y12" s="158" t="s">
        <v>362</v>
      </c>
      <c r="Z12" s="622">
        <v>46.9</v>
      </c>
      <c r="AA12" s="158" t="s">
        <v>362</v>
      </c>
      <c r="AB12" s="622">
        <v>47.27</v>
      </c>
      <c r="AC12" s="158" t="s">
        <v>362</v>
      </c>
      <c r="AD12" s="622">
        <v>46.76</v>
      </c>
      <c r="AE12" s="158" t="s">
        <v>362</v>
      </c>
      <c r="AF12" s="622">
        <v>31.12</v>
      </c>
      <c r="AG12" s="158" t="s">
        <v>362</v>
      </c>
      <c r="AH12" s="622">
        <v>20.37</v>
      </c>
      <c r="AI12" s="158" t="s">
        <v>362</v>
      </c>
      <c r="AJ12" s="622">
        <v>28.58</v>
      </c>
      <c r="AK12" s="158" t="s">
        <v>362</v>
      </c>
      <c r="AL12" s="622">
        <v>28.48</v>
      </c>
      <c r="AM12" s="158" t="s">
        <v>362</v>
      </c>
      <c r="AN12" s="622">
        <v>37.2</v>
      </c>
      <c r="AO12" s="158" t="s">
        <v>362</v>
      </c>
      <c r="AP12" s="622">
        <v>39.68</v>
      </c>
      <c r="AQ12" s="158" t="s">
        <v>362</v>
      </c>
      <c r="AR12" s="622">
        <v>29.02</v>
      </c>
      <c r="AS12" s="158" t="s">
        <v>362</v>
      </c>
      <c r="AT12" s="916">
        <v>32.21</v>
      </c>
      <c r="AU12" s="915" t="s">
        <v>362</v>
      </c>
      <c r="AV12" s="916">
        <v>28.09</v>
      </c>
      <c r="AW12" s="915" t="s">
        <v>362</v>
      </c>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-45.11</v>
      </c>
      <c r="BP12" s="343"/>
      <c r="BQ12" s="343">
        <f>T9+T10+T11-T12-T13</f>
        <v>-143.91</v>
      </c>
      <c r="BR12" s="343"/>
      <c r="BS12" s="343">
        <f>V9+V10+V11-V12-V13</f>
        <v>-75.14</v>
      </c>
      <c r="BT12" s="343"/>
      <c r="BU12" s="343">
        <f>X9+X10+X11-X12-X13</f>
        <v>-49.42</v>
      </c>
      <c r="BV12" s="343"/>
      <c r="BW12" s="343">
        <f>Z9+Z10+Z11-Z12-Z13</f>
        <v>-46.9</v>
      </c>
      <c r="BX12" s="343"/>
      <c r="BY12" s="343">
        <f>AB9+AB10+AB11-AB12-AB13</f>
        <v>-47.27</v>
      </c>
      <c r="BZ12" s="343"/>
      <c r="CA12" s="343">
        <f>AD9+AD10+AD11-AD12-AD13</f>
        <v>-46.76</v>
      </c>
      <c r="CB12" s="343"/>
      <c r="CC12" s="343">
        <f>AF9+AF10+AF11-AF12-AF13</f>
        <v>-31.12</v>
      </c>
      <c r="CD12" s="343"/>
      <c r="CE12" s="343">
        <f>AH9+AH10+AH11-AH12-AH13</f>
        <v>-20.37</v>
      </c>
      <c r="CF12" s="343"/>
      <c r="CG12" s="343">
        <f>AJ9+AJ10+AJ11-AJ12-AJ13</f>
        <v>-28.58</v>
      </c>
      <c r="CH12" s="343"/>
      <c r="CI12" s="343">
        <f>AL9+AL10+AL11-AL12-AL13</f>
        <v>-28.48</v>
      </c>
      <c r="CJ12" s="343"/>
      <c r="CK12" s="343">
        <f>AN9+AN10+AN11-AN12-AN13</f>
        <v>-37.2</v>
      </c>
      <c r="CL12" s="343"/>
      <c r="CM12" s="343">
        <f>AP9+AP10+AP11-AP12-AP13</f>
        <v>-39.68</v>
      </c>
      <c r="CN12" s="343"/>
      <c r="CO12" s="343">
        <f>AR9+AR10+AR11-AR12-AR13</f>
        <v>-29.02</v>
      </c>
      <c r="CP12" s="343"/>
      <c r="CQ12" s="343">
        <f>AT9+AT10+AT11-AT12-AT13</f>
        <v>-32.21</v>
      </c>
      <c r="CR12" s="343"/>
      <c r="CS12" s="343">
        <f>AV9+AV10+AV11-AV12-AV13</f>
        <v>-28.09</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c r="AM13" s="614"/>
      <c r="AN13" s="634"/>
      <c r="AO13" s="614"/>
      <c r="AP13" s="634"/>
      <c r="AQ13" s="614"/>
      <c r="AR13" s="634"/>
      <c r="AS13" s="614"/>
      <c r="AT13" s="906"/>
      <c r="AU13" s="920"/>
      <c r="AV13" s="906"/>
      <c r="AW13" s="920"/>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906"/>
      <c r="AU14" s="920"/>
      <c r="AV14" s="906"/>
      <c r="AW14" s="920"/>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0</v>
      </c>
      <c r="CJ14" s="378"/>
      <c r="CK14" s="378">
        <f>AN13</f>
        <v>0</v>
      </c>
      <c r="CL14" s="378"/>
      <c r="CM14" s="378">
        <f>AP13</f>
        <v>0</v>
      </c>
      <c r="CN14" s="378"/>
      <c r="CO14" s="378">
        <f>AR13</f>
        <v>0</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906"/>
      <c r="AU15" s="920"/>
      <c r="AV15" s="906"/>
      <c r="AW15" s="920"/>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60.2</v>
      </c>
      <c r="BN15" s="343"/>
      <c r="BO15" s="343">
        <f>R14+R15+R17+R18</f>
        <v>86.26</v>
      </c>
      <c r="BP15" s="343"/>
      <c r="BQ15" s="343">
        <f>T14+T15+T17+T18</f>
        <v>51.76</v>
      </c>
      <c r="BR15" s="343"/>
      <c r="BS15" s="343">
        <f>V14+V15+V17+V18</f>
        <v>100.86</v>
      </c>
      <c r="BT15" s="343"/>
      <c r="BU15" s="343">
        <f>X14+X15+X17+X18</f>
        <v>52.96</v>
      </c>
      <c r="BV15" s="343"/>
      <c r="BW15" s="343">
        <f>Z14+Z15+Z17+Z18</f>
        <v>23.06</v>
      </c>
      <c r="BX15" s="343"/>
      <c r="BY15" s="343">
        <f>AB14+AB15+AB17+AB18</f>
        <v>157.22</v>
      </c>
      <c r="BZ15" s="343"/>
      <c r="CA15" s="343">
        <f>AD14+AD15+AD17+AD18</f>
        <v>7.94</v>
      </c>
      <c r="CB15" s="343"/>
      <c r="CC15" s="343">
        <f>AF14+AF15+AF17+AF18</f>
        <v>7.16</v>
      </c>
      <c r="CD15" s="343"/>
      <c r="CE15" s="343">
        <f>AH14+AH15+AH17+AH18</f>
        <v>13.6</v>
      </c>
      <c r="CF15" s="343"/>
      <c r="CG15" s="343">
        <f>AJ14+AJ15+AJ17+AJ18</f>
        <v>16.6</v>
      </c>
      <c r="CH15" s="343"/>
      <c r="CI15" s="343">
        <f>AL14+AL15+AL17+AL18</f>
        <v>8</v>
      </c>
      <c r="CJ15" s="343"/>
      <c r="CK15" s="343">
        <f>AN14+AN15+AN17+AN18</f>
        <v>11.98</v>
      </c>
      <c r="CL15" s="296"/>
      <c r="CM15" s="343">
        <f>AP14+AP15+AP17+AP18</f>
        <v>9.56</v>
      </c>
      <c r="CN15" s="343"/>
      <c r="CO15" s="343">
        <f>AR14+AR15+AR17+AR18</f>
        <v>26.35</v>
      </c>
      <c r="CP15" s="343"/>
      <c r="CQ15" s="343">
        <f>AT14+AT15+AT17+AT18</f>
        <v>23.28</v>
      </c>
      <c r="CR15" s="343"/>
      <c r="CS15" s="343">
        <f>AV14+AV15+AV17+AV18</f>
        <v>13.57</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906"/>
      <c r="AU16" s="920"/>
      <c r="AV16" s="906"/>
      <c r="AW16" s="920"/>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v>60.2</v>
      </c>
      <c r="Q17" s="158" t="s">
        <v>361</v>
      </c>
      <c r="R17" s="622">
        <v>86.26</v>
      </c>
      <c r="S17" s="158" t="s">
        <v>361</v>
      </c>
      <c r="T17" s="622">
        <v>51.76</v>
      </c>
      <c r="U17" s="158" t="s">
        <v>361</v>
      </c>
      <c r="V17" s="622">
        <v>100.86</v>
      </c>
      <c r="W17" s="158" t="s">
        <v>361</v>
      </c>
      <c r="X17" s="622">
        <v>52.96</v>
      </c>
      <c r="Y17" s="158" t="s">
        <v>361</v>
      </c>
      <c r="Z17" s="622">
        <v>23.06</v>
      </c>
      <c r="AA17" s="158" t="s">
        <v>361</v>
      </c>
      <c r="AB17" s="622">
        <v>157.22</v>
      </c>
      <c r="AC17" s="158" t="s">
        <v>361</v>
      </c>
      <c r="AD17" s="622">
        <v>7.94</v>
      </c>
      <c r="AE17" s="158" t="s">
        <v>361</v>
      </c>
      <c r="AF17" s="622">
        <v>7.16</v>
      </c>
      <c r="AG17" s="158" t="s">
        <v>361</v>
      </c>
      <c r="AH17" s="622">
        <v>13.6</v>
      </c>
      <c r="AI17" s="158" t="s">
        <v>361</v>
      </c>
      <c r="AJ17" s="622">
        <v>16.6</v>
      </c>
      <c r="AK17" s="158" t="s">
        <v>361</v>
      </c>
      <c r="AL17" s="622">
        <v>8</v>
      </c>
      <c r="AM17" s="158" t="s">
        <v>361</v>
      </c>
      <c r="AN17" s="622">
        <v>11.98</v>
      </c>
      <c r="AO17" s="158" t="s">
        <v>361</v>
      </c>
      <c r="AP17" s="622">
        <v>9.56</v>
      </c>
      <c r="AQ17" s="158" t="s">
        <v>361</v>
      </c>
      <c r="AR17" s="622">
        <v>26.35</v>
      </c>
      <c r="AS17" s="158" t="s">
        <v>361</v>
      </c>
      <c r="AT17" s="916">
        <v>23.28</v>
      </c>
      <c r="AU17" s="915" t="s">
        <v>361</v>
      </c>
      <c r="AV17" s="916">
        <v>13.57</v>
      </c>
      <c r="AW17" s="915" t="s">
        <v>361</v>
      </c>
      <c r="AX17" s="228"/>
      <c r="AY17" s="76"/>
      <c r="AZ17" s="433" t="s">
        <v>25</v>
      </c>
      <c r="BA17" s="295" t="s">
        <v>173</v>
      </c>
      <c r="BB17" s="272" t="s">
        <v>197</v>
      </c>
      <c r="BC17" s="343" t="s">
        <v>24</v>
      </c>
      <c r="BD17" s="313"/>
      <c r="BE17" s="313">
        <f>'R1'!H16</f>
        <v>0</v>
      </c>
      <c r="BF17" s="313"/>
      <c r="BG17" s="313">
        <f>'R1'!J16</f>
        <v>0</v>
      </c>
      <c r="BH17" s="313"/>
      <c r="BI17" s="313">
        <f>'R1'!R16</f>
        <v>91</v>
      </c>
      <c r="BJ17" s="313"/>
      <c r="BK17" s="313">
        <f>'R1'!N16</f>
        <v>0</v>
      </c>
      <c r="BL17" s="313"/>
      <c r="BM17" s="313">
        <f>'R1'!P16</f>
        <v>0</v>
      </c>
      <c r="BN17" s="313"/>
      <c r="BO17" s="313">
        <f>'R1'!R16</f>
        <v>91</v>
      </c>
      <c r="BP17" s="313"/>
      <c r="BQ17" s="313">
        <f>'R1'!T16</f>
        <v>111.9</v>
      </c>
      <c r="BR17" s="313"/>
      <c r="BS17" s="313">
        <f>'R1'!V16</f>
        <v>121.7</v>
      </c>
      <c r="BT17" s="313"/>
      <c r="BU17" s="313">
        <f>'R1'!X16</f>
        <v>136.4</v>
      </c>
      <c r="BV17" s="313"/>
      <c r="BW17" s="313">
        <f>'R1'!Z16</f>
        <v>136.6</v>
      </c>
      <c r="BX17" s="313"/>
      <c r="BY17" s="313">
        <f>'R1'!AB16</f>
        <v>121.2</v>
      </c>
      <c r="BZ17" s="313"/>
      <c r="CA17" s="313">
        <f>'R1'!AD16</f>
        <v>122.5</v>
      </c>
      <c r="CB17" s="313"/>
      <c r="CC17" s="313">
        <f>'R1'!AF16</f>
        <v>132.7</v>
      </c>
      <c r="CD17" s="313"/>
      <c r="CE17" s="313">
        <f>'R1'!AH16</f>
        <v>138</v>
      </c>
      <c r="CF17" s="656"/>
      <c r="CG17" s="313">
        <f>'R1'!AJ16</f>
        <v>95.9</v>
      </c>
      <c r="CH17" s="313"/>
      <c r="CI17" s="313">
        <f>'R1'!AL16</f>
        <v>96.48</v>
      </c>
      <c r="CJ17" s="313"/>
      <c r="CK17" s="313">
        <f>'R1'!AN16</f>
        <v>159.48</v>
      </c>
      <c r="CL17" s="298"/>
      <c r="CM17" s="313">
        <f>'R1'!AP16</f>
        <v>154.94</v>
      </c>
      <c r="CN17" s="656"/>
      <c r="CO17" s="313">
        <f>'R1'!AR16</f>
        <v>131.99</v>
      </c>
      <c r="CP17" s="313"/>
      <c r="CQ17" s="313">
        <f>'R1'!AT16</f>
        <v>132.79</v>
      </c>
      <c r="CR17" s="313"/>
      <c r="CS17" s="313">
        <f>'R1'!AV16</f>
        <v>108.86</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910"/>
      <c r="AU18" s="910"/>
      <c r="AV18" s="910"/>
      <c r="AW18" s="918"/>
      <c r="AX18" s="228"/>
      <c r="AY18" s="76"/>
      <c r="AZ18" s="301">
        <v>2</v>
      </c>
      <c r="BA18" s="295" t="s">
        <v>34</v>
      </c>
      <c r="BB18" s="205" t="s">
        <v>111</v>
      </c>
      <c r="BC18" s="343" t="s">
        <v>24</v>
      </c>
      <c r="BD18" s="314"/>
      <c r="BE18" s="314">
        <f>H10</f>
        <v>0</v>
      </c>
      <c r="BF18" s="314"/>
      <c r="BG18" s="314">
        <f>J10</f>
        <v>0</v>
      </c>
      <c r="BH18" s="314"/>
      <c r="BI18" s="314">
        <f>L10</f>
        <v>0</v>
      </c>
      <c r="BJ18" s="314"/>
      <c r="BK18" s="314">
        <f>N10</f>
        <v>0</v>
      </c>
      <c r="BL18" s="314"/>
      <c r="BM18" s="314">
        <f>P10</f>
        <v>0</v>
      </c>
      <c r="BN18" s="314"/>
      <c r="BO18" s="314">
        <f>R10</f>
        <v>0</v>
      </c>
      <c r="BP18" s="314"/>
      <c r="BQ18" s="314">
        <f>T10</f>
        <v>0</v>
      </c>
      <c r="BR18" s="314"/>
      <c r="BS18" s="314">
        <f>V10</f>
        <v>0</v>
      </c>
      <c r="BT18" s="314"/>
      <c r="BU18" s="314">
        <f>X10</f>
        <v>0</v>
      </c>
      <c r="BV18" s="314"/>
      <c r="BW18" s="314">
        <f>Z10</f>
        <v>0</v>
      </c>
      <c r="BX18" s="314"/>
      <c r="BY18" s="314">
        <f>AB10</f>
        <v>0</v>
      </c>
      <c r="BZ18" s="314"/>
      <c r="CA18" s="314">
        <f>AD10</f>
        <v>0</v>
      </c>
      <c r="CB18" s="314"/>
      <c r="CC18" s="314">
        <f>AF10</f>
        <v>0</v>
      </c>
      <c r="CD18" s="314"/>
      <c r="CE18" s="314">
        <f>AH10</f>
        <v>0</v>
      </c>
      <c r="CF18" s="296"/>
      <c r="CG18" s="314">
        <f>AJ10</f>
        <v>0</v>
      </c>
      <c r="CH18" s="314"/>
      <c r="CI18" s="314">
        <f>AL10</f>
        <v>0</v>
      </c>
      <c r="CJ18" s="314"/>
      <c r="CK18" s="314">
        <f>AN10</f>
        <v>0</v>
      </c>
      <c r="CL18" s="296"/>
      <c r="CM18" s="314">
        <f>AP10</f>
        <v>0</v>
      </c>
      <c r="CN18" s="296"/>
      <c r="CO18" s="314">
        <f>AR10</f>
        <v>0</v>
      </c>
      <c r="CP18" s="314"/>
      <c r="CQ18" s="314">
        <f>AT10</f>
        <v>0</v>
      </c>
      <c r="CR18" s="314"/>
      <c r="CS18" s="314">
        <f>AV10</f>
        <v>0</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913"/>
      <c r="AU19" s="913"/>
      <c r="AV19" s="913"/>
      <c r="AW19" s="919"/>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1010" t="s">
        <v>112</v>
      </c>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72" t="s">
        <v>23</v>
      </c>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1017"/>
      <c r="AS22" s="1017"/>
      <c r="AT22" s="1017"/>
      <c r="AU22" s="1017"/>
      <c r="AV22" s="1017"/>
      <c r="AW22" s="1017"/>
      <c r="AX22" s="1017"/>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89" t="s">
        <v>213</v>
      </c>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989"/>
      <c r="AN23" s="989"/>
      <c r="AO23" s="989"/>
      <c r="AP23" s="989"/>
      <c r="AQ23" s="989"/>
      <c r="AR23" s="989"/>
      <c r="AS23" s="989"/>
      <c r="AT23" s="989"/>
      <c r="AU23" s="989"/>
      <c r="AV23" s="989"/>
      <c r="AW23" s="989"/>
      <c r="AX23" s="989"/>
      <c r="AY23" s="391"/>
      <c r="CU23" s="2"/>
      <c r="CV23" s="2"/>
      <c r="CW23" s="2"/>
      <c r="CX23" s="2"/>
      <c r="CY23" s="2"/>
      <c r="CZ23" s="2"/>
      <c r="DA23" s="2"/>
      <c r="DB23" s="2"/>
      <c r="DC23" s="2"/>
      <c r="DD23" s="2"/>
      <c r="DE23" s="2"/>
      <c r="DF23" s="2"/>
      <c r="DG23" s="2"/>
      <c r="DH23" s="2"/>
    </row>
    <row r="24" spans="3:99" ht="4.5" customHeight="1">
      <c r="C24" s="239"/>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1000" t="str">
        <f>D9&amp;" (R2,1)"</f>
        <v>Stock of hazardous waste at the beginning of the year (R2,1)</v>
      </c>
      <c r="I26" s="1001"/>
      <c r="J26" s="1001"/>
      <c r="K26" s="1001"/>
      <c r="L26" s="1001"/>
      <c r="M26" s="1002"/>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97" t="str">
        <f>D13&amp;" (R2,5) [-]"</f>
        <v>Hazardous waste treated or disposed of during the year (=6+7+9+10) (R2,5) [-]</v>
      </c>
      <c r="R28" s="998"/>
      <c r="S28" s="998"/>
      <c r="T28" s="998"/>
      <c r="U28" s="998"/>
      <c r="V28" s="998"/>
      <c r="W28" s="999"/>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1014" t="str">
        <f>D12&amp;" (R2,4) [-]"</f>
        <v>Hazardous waste exported during the year (R2,4) [-]</v>
      </c>
      <c r="R30" s="1015"/>
      <c r="S30" s="1015"/>
      <c r="T30" s="1015"/>
      <c r="U30" s="1015"/>
      <c r="V30" s="1015"/>
      <c r="W30" s="1016"/>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1004" t="str">
        <f>D19&amp;" (R2,11)"</f>
        <v>Stock of hazardous waste at the end of the year (=1+2+3-4-5) (R2,11)</v>
      </c>
      <c r="I31" s="1005"/>
      <c r="J31" s="1005"/>
      <c r="K31" s="1005"/>
      <c r="L31" s="1005"/>
      <c r="M31" s="1006"/>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1007"/>
      <c r="I32" s="1008"/>
      <c r="J32" s="1008"/>
      <c r="K32" s="1008"/>
      <c r="L32" s="1008"/>
      <c r="M32" s="1009"/>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2" t="s">
        <v>109</v>
      </c>
      <c r="D36" s="982" t="s">
        <v>110</v>
      </c>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4"/>
      <c r="AY36" s="801"/>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1018"/>
      <c r="CH36" s="1018"/>
      <c r="CI36" s="1018"/>
      <c r="CJ36" s="303"/>
      <c r="CK36" s="251"/>
      <c r="CL36" s="251"/>
      <c r="CM36" s="251"/>
      <c r="CN36" s="251"/>
      <c r="CO36" s="251"/>
      <c r="CP36" s="303"/>
      <c r="CQ36" s="251"/>
      <c r="CR36" s="251"/>
      <c r="CS36" s="251"/>
      <c r="CT36" s="251"/>
    </row>
    <row r="37" spans="1:97" ht="16.5" customHeight="1">
      <c r="A37" s="365">
        <v>1</v>
      </c>
      <c r="B37" s="365">
        <v>-1</v>
      </c>
      <c r="C37" s="803" t="s">
        <v>362</v>
      </c>
      <c r="D37" s="974" t="s">
        <v>374</v>
      </c>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c r="AK37" s="974"/>
      <c r="AL37" s="974"/>
      <c r="AM37" s="974"/>
      <c r="AN37" s="974"/>
      <c r="AO37" s="974"/>
      <c r="AP37" s="974"/>
      <c r="AQ37" s="974"/>
      <c r="AR37" s="974"/>
      <c r="AS37" s="974"/>
      <c r="AT37" s="974"/>
      <c r="AU37" s="974"/>
      <c r="AV37" s="974"/>
      <c r="AW37" s="974"/>
      <c r="AX37" s="976"/>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1:96" ht="24" customHeight="1">
      <c r="A38" s="365">
        <v>1</v>
      </c>
      <c r="B38" s="365">
        <v>-1</v>
      </c>
      <c r="C38" s="804" t="s">
        <v>361</v>
      </c>
      <c r="D38" s="974" t="s">
        <v>375</v>
      </c>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4"/>
      <c r="AR38" s="974"/>
      <c r="AS38" s="974"/>
      <c r="AT38" s="974"/>
      <c r="AU38" s="974"/>
      <c r="AV38" s="974"/>
      <c r="AW38" s="974"/>
      <c r="AX38" s="976"/>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804"/>
      <c r="D39" s="974"/>
      <c r="E39" s="974"/>
      <c r="F39" s="974"/>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976"/>
      <c r="AY39" s="801"/>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4"/>
      <c r="D40" s="974"/>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6"/>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4"/>
      <c r="D41" s="974"/>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4"/>
      <c r="AF41" s="974"/>
      <c r="AG41" s="974"/>
      <c r="AH41" s="974"/>
      <c r="AI41" s="974"/>
      <c r="AJ41" s="974"/>
      <c r="AK41" s="974"/>
      <c r="AL41" s="974"/>
      <c r="AM41" s="974"/>
      <c r="AN41" s="974"/>
      <c r="AO41" s="974"/>
      <c r="AP41" s="974"/>
      <c r="AQ41" s="974"/>
      <c r="AR41" s="974"/>
      <c r="AS41" s="974"/>
      <c r="AT41" s="974"/>
      <c r="AU41" s="974"/>
      <c r="AV41" s="974"/>
      <c r="AW41" s="974"/>
      <c r="AX41" s="976"/>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6"/>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6"/>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974"/>
      <c r="AP44" s="974"/>
      <c r="AQ44" s="974"/>
      <c r="AR44" s="974"/>
      <c r="AS44" s="974"/>
      <c r="AT44" s="974"/>
      <c r="AU44" s="974"/>
      <c r="AV44" s="974"/>
      <c r="AW44" s="974"/>
      <c r="AX44" s="976"/>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974"/>
      <c r="AR45" s="974"/>
      <c r="AS45" s="974"/>
      <c r="AT45" s="974"/>
      <c r="AU45" s="974"/>
      <c r="AV45" s="974"/>
      <c r="AW45" s="974"/>
      <c r="AX45" s="976"/>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4"/>
      <c r="D46" s="974"/>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974"/>
      <c r="AP46" s="974"/>
      <c r="AQ46" s="974"/>
      <c r="AR46" s="974"/>
      <c r="AS46" s="974"/>
      <c r="AT46" s="974"/>
      <c r="AU46" s="974"/>
      <c r="AV46" s="974"/>
      <c r="AW46" s="974"/>
      <c r="AX46" s="976"/>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974"/>
      <c r="AP47" s="974"/>
      <c r="AQ47" s="974"/>
      <c r="AR47" s="974"/>
      <c r="AS47" s="974"/>
      <c r="AT47" s="974"/>
      <c r="AU47" s="974"/>
      <c r="AV47" s="974"/>
      <c r="AW47" s="974"/>
      <c r="AX47" s="976"/>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4"/>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4"/>
      <c r="AT48" s="974"/>
      <c r="AU48" s="974"/>
      <c r="AV48" s="974"/>
      <c r="AW48" s="974"/>
      <c r="AX48" s="976"/>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4"/>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c r="AW49" s="974"/>
      <c r="AX49" s="976"/>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4"/>
      <c r="AX50" s="976"/>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974"/>
      <c r="AP51" s="974"/>
      <c r="AQ51" s="974"/>
      <c r="AR51" s="974"/>
      <c r="AS51" s="974"/>
      <c r="AT51" s="974"/>
      <c r="AU51" s="974"/>
      <c r="AV51" s="974"/>
      <c r="AW51" s="974"/>
      <c r="AX51" s="976"/>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c r="AD52" s="974"/>
      <c r="AE52" s="974"/>
      <c r="AF52" s="974"/>
      <c r="AG52" s="974"/>
      <c r="AH52" s="974"/>
      <c r="AI52" s="974"/>
      <c r="AJ52" s="974"/>
      <c r="AK52" s="974"/>
      <c r="AL52" s="974"/>
      <c r="AM52" s="974"/>
      <c r="AN52" s="974"/>
      <c r="AO52" s="974"/>
      <c r="AP52" s="974"/>
      <c r="AQ52" s="974"/>
      <c r="AR52" s="974"/>
      <c r="AS52" s="974"/>
      <c r="AT52" s="974"/>
      <c r="AU52" s="974"/>
      <c r="AV52" s="974"/>
      <c r="AW52" s="974"/>
      <c r="AX52" s="976"/>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4"/>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4"/>
      <c r="AQ53" s="974"/>
      <c r="AR53" s="974"/>
      <c r="AS53" s="974"/>
      <c r="AT53" s="974"/>
      <c r="AU53" s="974"/>
      <c r="AV53" s="974"/>
      <c r="AW53" s="974"/>
      <c r="AX53" s="976"/>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4"/>
      <c r="D54" s="974"/>
      <c r="E54" s="974"/>
      <c r="F54" s="974"/>
      <c r="G54" s="974"/>
      <c r="H54" s="974"/>
      <c r="I54" s="974"/>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974"/>
      <c r="AP54" s="974"/>
      <c r="AQ54" s="974"/>
      <c r="AR54" s="974"/>
      <c r="AS54" s="974"/>
      <c r="AT54" s="974"/>
      <c r="AU54" s="974"/>
      <c r="AV54" s="974"/>
      <c r="AW54" s="974"/>
      <c r="AX54" s="976"/>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4"/>
      <c r="D55" s="974"/>
      <c r="E55" s="974"/>
      <c r="F55" s="974"/>
      <c r="G55" s="974"/>
      <c r="H55" s="974"/>
      <c r="I55" s="974"/>
      <c r="J55" s="974"/>
      <c r="K55" s="974"/>
      <c r="L55" s="974"/>
      <c r="M55" s="974"/>
      <c r="N55" s="974"/>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974"/>
      <c r="AP55" s="974"/>
      <c r="AQ55" s="974"/>
      <c r="AR55" s="974"/>
      <c r="AS55" s="974"/>
      <c r="AT55" s="974"/>
      <c r="AU55" s="974"/>
      <c r="AV55" s="974"/>
      <c r="AW55" s="974"/>
      <c r="AX55" s="976"/>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4"/>
      <c r="D56" s="974"/>
      <c r="E56" s="974"/>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4"/>
      <c r="AT56" s="974"/>
      <c r="AU56" s="974"/>
      <c r="AV56" s="974"/>
      <c r="AW56" s="974"/>
      <c r="AX56" s="976"/>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4"/>
      <c r="D57" s="974"/>
      <c r="E57" s="974"/>
      <c r="F57" s="974"/>
      <c r="G57" s="974"/>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4"/>
      <c r="AT57" s="974"/>
      <c r="AU57" s="974"/>
      <c r="AV57" s="974"/>
      <c r="AW57" s="974"/>
      <c r="AX57" s="976"/>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4"/>
      <c r="D58" s="974"/>
      <c r="E58" s="974"/>
      <c r="F58" s="974"/>
      <c r="G58" s="974"/>
      <c r="H58" s="974"/>
      <c r="I58" s="974"/>
      <c r="J58" s="974"/>
      <c r="K58" s="974"/>
      <c r="L58" s="974"/>
      <c r="M58" s="974"/>
      <c r="N58" s="974"/>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974"/>
      <c r="AP58" s="974"/>
      <c r="AQ58" s="974"/>
      <c r="AR58" s="974"/>
      <c r="AS58" s="974"/>
      <c r="AT58" s="974"/>
      <c r="AU58" s="974"/>
      <c r="AV58" s="974"/>
      <c r="AW58" s="974"/>
      <c r="AX58" s="976"/>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5"/>
      <c r="D59" s="1011"/>
      <c r="E59" s="1012"/>
      <c r="F59" s="1012"/>
      <c r="G59" s="1012"/>
      <c r="H59" s="1012"/>
      <c r="I59" s="1012"/>
      <c r="J59" s="1012"/>
      <c r="K59" s="1012"/>
      <c r="L59" s="1012"/>
      <c r="M59" s="1012"/>
      <c r="N59" s="1012"/>
      <c r="O59" s="1012"/>
      <c r="P59" s="1012"/>
      <c r="Q59" s="1012"/>
      <c r="R59" s="1012"/>
      <c r="S59" s="1012"/>
      <c r="T59" s="1012"/>
      <c r="U59" s="1012"/>
      <c r="V59" s="1012"/>
      <c r="W59" s="1012"/>
      <c r="X59" s="1012"/>
      <c r="Y59" s="1012"/>
      <c r="Z59" s="1012"/>
      <c r="AA59" s="1012"/>
      <c r="AB59" s="1012"/>
      <c r="AC59" s="1012"/>
      <c r="AD59" s="1012"/>
      <c r="AE59" s="1012"/>
      <c r="AF59" s="1012"/>
      <c r="AG59" s="1012"/>
      <c r="AH59" s="1012"/>
      <c r="AI59" s="1012"/>
      <c r="AJ59" s="1012"/>
      <c r="AK59" s="1012"/>
      <c r="AL59" s="1012"/>
      <c r="AM59" s="1012"/>
      <c r="AN59" s="1012"/>
      <c r="AO59" s="1012"/>
      <c r="AP59" s="1012"/>
      <c r="AQ59" s="1012"/>
      <c r="AR59" s="1012"/>
      <c r="AS59" s="1012"/>
      <c r="AT59" s="1012"/>
      <c r="AU59" s="1012"/>
      <c r="AV59" s="1012"/>
      <c r="AW59" s="1012"/>
      <c r="AX59" s="1013"/>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
      <c r="C60" s="7"/>
      <c r="D60" s="7"/>
    </row>
  </sheetData>
  <sheetProtection formatCells="0" formatColumns="0" formatRows="0" insertColumns="0"/>
  <mergeCells count="36">
    <mergeCell ref="D22:AX22"/>
    <mergeCell ref="CG36:CI36"/>
    <mergeCell ref="D39:AX39"/>
    <mergeCell ref="D40:AX40"/>
    <mergeCell ref="D45:AX45"/>
    <mergeCell ref="D43:AX43"/>
    <mergeCell ref="D44:AX44"/>
    <mergeCell ref="D38:AX38"/>
    <mergeCell ref="D37:AX37"/>
    <mergeCell ref="D23:AX23"/>
    <mergeCell ref="Q30:W30"/>
    <mergeCell ref="D50:AX50"/>
    <mergeCell ref="D49:AX49"/>
    <mergeCell ref="D41:AX41"/>
    <mergeCell ref="D42:AX42"/>
    <mergeCell ref="D46:AX46"/>
    <mergeCell ref="D21:AQ21"/>
    <mergeCell ref="D58:AX58"/>
    <mergeCell ref="D59:AX59"/>
    <mergeCell ref="D53:AX53"/>
    <mergeCell ref="D54:AX54"/>
    <mergeCell ref="D55:AX55"/>
    <mergeCell ref="D56:AX56"/>
    <mergeCell ref="D57:AX57"/>
    <mergeCell ref="D47:AX47"/>
    <mergeCell ref="D48:AX48"/>
    <mergeCell ref="M3:AB3"/>
    <mergeCell ref="Q28:W28"/>
    <mergeCell ref="H26:M26"/>
    <mergeCell ref="D51:AX51"/>
    <mergeCell ref="D52:AX52"/>
    <mergeCell ref="C1:E1"/>
    <mergeCell ref="D36:AX36"/>
    <mergeCell ref="C6:AQ6"/>
    <mergeCell ref="D24:AQ24"/>
    <mergeCell ref="H31:M32"/>
  </mergeCells>
  <conditionalFormatting sqref="BE11:CS19">
    <cfRule type="containsText" priority="6" dxfId="22" operator="containsText" stopIfTrue="1" text="&lt;&gt;">
      <formula>NOT(ISERROR(SEARCH("&lt;&gt;",BE11)))</formula>
    </cfRule>
  </conditionalFormatting>
  <conditionalFormatting sqref="AT13:AV13">
    <cfRule type="cellIs" priority="4" dxfId="0" operator="lessThan" stopIfTrue="1">
      <formula>AT14+AT15+AT17+AT18-(0.01*(AT14+AT15+AT17+AT18))</formula>
    </cfRule>
  </conditionalFormatting>
  <conditionalFormatting sqref="AT19:AV19">
    <cfRule type="cellIs" priority="5" dxfId="0" operator="lessThan" stopIfTrue="1">
      <formula>AT9+AT10+AT11-AT12-AT13-(0.01*(AT9+AT10+AT11-AT12-AT13))</formula>
    </cfRule>
  </conditionalFormatting>
  <conditionalFormatting sqref="AT15:AV15">
    <cfRule type="cellIs" priority="3" dxfId="22" operator="lessThan" stopIfTrue="1">
      <formula>AT16</formula>
    </cfRule>
  </conditionalFormatting>
  <conditionalFormatting sqref="AW13">
    <cfRule type="cellIs" priority="2" dxfId="0" operator="lessThan" stopIfTrue="1">
      <formula>AW14+AW15+AW17+AW18-(0.01*(AW14+AW15+AW17+AW18))</formula>
    </cfRule>
  </conditionalFormatting>
  <conditionalFormatting sqref="AW15">
    <cfRule type="cellIs" priority="1" dxfId="22" operator="lessThan" stopIfTrue="1">
      <formula>AW16</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r:id="rId4"/>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65" hidden="1" customWidth="1"/>
    <col min="2" max="2" width="4.14062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67" t="s">
        <v>71</v>
      </c>
      <c r="D1" s="967"/>
      <c r="E1" s="967"/>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28</v>
      </c>
      <c r="C3" s="212" t="s">
        <v>99</v>
      </c>
      <c r="D3" s="499" t="s">
        <v>373</v>
      </c>
      <c r="E3" s="497"/>
      <c r="F3" s="216"/>
      <c r="G3" s="212" t="s">
        <v>100</v>
      </c>
      <c r="H3" s="213"/>
      <c r="I3" s="214"/>
      <c r="J3" s="213"/>
      <c r="K3" s="215"/>
      <c r="L3" s="890"/>
      <c r="M3" s="977"/>
      <c r="N3" s="977"/>
      <c r="O3" s="977"/>
      <c r="P3" s="977"/>
      <c r="Q3" s="977"/>
      <c r="R3" s="977"/>
      <c r="S3" s="977"/>
      <c r="T3" s="977"/>
      <c r="U3" s="977"/>
      <c r="V3" s="977"/>
      <c r="W3" s="977"/>
      <c r="X3" s="977"/>
      <c r="Y3" s="977"/>
      <c r="Z3" s="977"/>
      <c r="AA3" s="977"/>
      <c r="AB3" s="977"/>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19"/>
      <c r="CD4" s="1019"/>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1003" t="s">
        <v>48</v>
      </c>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20"/>
      <c r="AB6" s="1003"/>
      <c r="AC6" s="1020"/>
      <c r="AD6" s="1003"/>
      <c r="AE6" s="1020"/>
      <c r="AF6" s="1003"/>
      <c r="AG6" s="1020"/>
      <c r="AH6" s="1003"/>
      <c r="AI6" s="1020"/>
      <c r="AJ6" s="1003"/>
      <c r="AK6" s="1020"/>
      <c r="AL6" s="1003"/>
      <c r="AM6" s="1020"/>
      <c r="AN6" s="1003"/>
      <c r="AO6" s="1020"/>
      <c r="AP6" s="1003"/>
      <c r="AQ6" s="1020"/>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1"/>
      <c r="AX8" s="236"/>
      <c r="AY8" s="181"/>
      <c r="AZ8" s="188" t="s">
        <v>101</v>
      </c>
      <c r="BA8" s="188" t="s">
        <v>102</v>
      </c>
      <c r="BB8" s="188" t="s">
        <v>103</v>
      </c>
      <c r="BC8" s="889">
        <v>2000</v>
      </c>
      <c r="BD8" s="889"/>
      <c r="BE8" s="889">
        <v>2001</v>
      </c>
      <c r="BF8" s="889"/>
      <c r="BG8" s="889">
        <v>2002</v>
      </c>
      <c r="BH8" s="889"/>
      <c r="BI8" s="889">
        <v>2003</v>
      </c>
      <c r="BJ8" s="889"/>
      <c r="BK8" s="889">
        <v>2004</v>
      </c>
      <c r="BL8" s="889"/>
      <c r="BM8" s="889">
        <v>2005</v>
      </c>
      <c r="BN8" s="889"/>
      <c r="BO8" s="889">
        <v>2006</v>
      </c>
      <c r="BP8" s="889"/>
      <c r="BQ8" s="889">
        <v>2007</v>
      </c>
      <c r="BR8" s="889"/>
      <c r="BS8" s="889">
        <v>2008</v>
      </c>
      <c r="BT8" s="889"/>
      <c r="BU8" s="889">
        <v>2009</v>
      </c>
      <c r="BV8" s="889"/>
      <c r="BW8" s="889">
        <v>2010</v>
      </c>
      <c r="BX8" s="889"/>
      <c r="BY8" s="889">
        <v>2011</v>
      </c>
      <c r="BZ8" s="889"/>
      <c r="CA8" s="889">
        <v>2012</v>
      </c>
      <c r="CB8" s="889"/>
      <c r="CC8" s="889">
        <v>2013</v>
      </c>
      <c r="CD8" s="889"/>
      <c r="CE8" s="889">
        <v>2014</v>
      </c>
      <c r="CF8" s="889"/>
      <c r="CG8" s="889">
        <v>2015</v>
      </c>
      <c r="CH8" s="889"/>
      <c r="CI8" s="889">
        <v>2016</v>
      </c>
      <c r="CJ8" s="889"/>
      <c r="CK8" s="889">
        <v>2017</v>
      </c>
      <c r="CL8" s="889"/>
      <c r="CM8" s="889">
        <v>2018</v>
      </c>
      <c r="CN8" s="889"/>
      <c r="CO8" s="889">
        <v>2019</v>
      </c>
      <c r="CP8" s="889"/>
      <c r="CQ8" s="889">
        <v>2020</v>
      </c>
      <c r="CR8" s="889"/>
      <c r="CS8" s="889">
        <v>2021</v>
      </c>
      <c r="CT8" s="889"/>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v>21.2</v>
      </c>
      <c r="Q10" s="164" t="s">
        <v>362</v>
      </c>
      <c r="R10" s="622">
        <v>20.5</v>
      </c>
      <c r="S10" s="164" t="s">
        <v>362</v>
      </c>
      <c r="T10" s="622">
        <v>20.8</v>
      </c>
      <c r="U10" s="164" t="s">
        <v>362</v>
      </c>
      <c r="V10" s="622">
        <v>23</v>
      </c>
      <c r="W10" s="164" t="s">
        <v>362</v>
      </c>
      <c r="X10" s="622">
        <v>22.7</v>
      </c>
      <c r="Y10" s="164" t="s">
        <v>362</v>
      </c>
      <c r="Z10" s="622">
        <v>24.3</v>
      </c>
      <c r="AA10" s="164" t="s">
        <v>362</v>
      </c>
      <c r="AB10" s="622">
        <v>22.3</v>
      </c>
      <c r="AC10" s="164" t="s">
        <v>362</v>
      </c>
      <c r="AD10" s="622">
        <v>20.9</v>
      </c>
      <c r="AE10" s="164" t="s">
        <v>362</v>
      </c>
      <c r="AF10" s="622">
        <v>20.9</v>
      </c>
      <c r="AG10" s="164" t="s">
        <v>362</v>
      </c>
      <c r="AH10" s="622">
        <v>20.9</v>
      </c>
      <c r="AI10" s="164" t="s">
        <v>362</v>
      </c>
      <c r="AJ10" s="622">
        <v>21.4</v>
      </c>
      <c r="AK10" s="164" t="s">
        <v>362</v>
      </c>
      <c r="AL10" s="622">
        <v>21.53</v>
      </c>
      <c r="AM10" s="164" t="s">
        <v>362</v>
      </c>
      <c r="AN10" s="622">
        <v>23.25</v>
      </c>
      <c r="AO10" s="164" t="s">
        <v>362</v>
      </c>
      <c r="AP10" s="622">
        <v>23.09</v>
      </c>
      <c r="AQ10" s="164" t="s">
        <v>362</v>
      </c>
      <c r="AR10" s="622">
        <v>24.16</v>
      </c>
      <c r="AS10" s="164" t="s">
        <v>362</v>
      </c>
      <c r="AT10" s="622">
        <v>25.4</v>
      </c>
      <c r="AU10" s="907" t="s">
        <v>362</v>
      </c>
      <c r="AV10" s="622">
        <v>20.5</v>
      </c>
      <c r="AW10" s="907" t="s">
        <v>362</v>
      </c>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ok</v>
      </c>
      <c r="BP10" s="274"/>
      <c r="BQ10" s="343" t="str">
        <f t="shared" si="4"/>
        <v>ok</v>
      </c>
      <c r="BR10" s="274"/>
      <c r="BS10" s="343" t="str">
        <f t="shared" si="5"/>
        <v>ok</v>
      </c>
      <c r="BT10" s="343"/>
      <c r="BU10" s="343" t="str">
        <f t="shared" si="6"/>
        <v>ok</v>
      </c>
      <c r="BV10" s="274"/>
      <c r="BW10" s="343" t="str">
        <f t="shared" si="7"/>
        <v>ok</v>
      </c>
      <c r="BX10" s="343"/>
      <c r="BY10" s="343" t="str">
        <f t="shared" si="8"/>
        <v>ok</v>
      </c>
      <c r="BZ10" s="274"/>
      <c r="CA10" s="343" t="str">
        <f t="shared" si="9"/>
        <v>ok</v>
      </c>
      <c r="CB10" s="274"/>
      <c r="CC10" s="343" t="str">
        <f t="shared" si="10"/>
        <v>ok</v>
      </c>
      <c r="CD10" s="343"/>
      <c r="CE10" s="343" t="str">
        <f t="shared" si="11"/>
        <v>ok</v>
      </c>
      <c r="CF10" s="275"/>
      <c r="CG10" s="343" t="str">
        <f t="shared" si="12"/>
        <v>ok</v>
      </c>
      <c r="CH10" s="343"/>
      <c r="CI10" s="343" t="str">
        <f t="shared" si="13"/>
        <v>ok</v>
      </c>
      <c r="CJ10" s="274"/>
      <c r="CK10" s="343" t="str">
        <f t="shared" si="14"/>
        <v>ok</v>
      </c>
      <c r="CL10" s="275"/>
      <c r="CM10" s="343" t="str">
        <f t="shared" si="15"/>
        <v>ok</v>
      </c>
      <c r="CN10" s="343"/>
      <c r="CO10" s="343" t="str">
        <f t="shared" si="16"/>
        <v>ok</v>
      </c>
      <c r="CP10" s="275"/>
      <c r="CQ10" s="343" t="str">
        <f t="shared" si="17"/>
        <v>ok</v>
      </c>
      <c r="CR10" s="343"/>
      <c r="CS10" s="343" t="str">
        <f t="shared" si="18"/>
        <v>ok</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v>62.9</v>
      </c>
      <c r="Q11" s="158" t="s">
        <v>362</v>
      </c>
      <c r="R11" s="633">
        <v>70.4</v>
      </c>
      <c r="S11" s="158" t="s">
        <v>362</v>
      </c>
      <c r="T11" s="633">
        <v>91</v>
      </c>
      <c r="U11" s="158" t="s">
        <v>362</v>
      </c>
      <c r="V11" s="633">
        <v>98.7</v>
      </c>
      <c r="W11" s="158" t="s">
        <v>362</v>
      </c>
      <c r="X11" s="633">
        <v>113.7</v>
      </c>
      <c r="Y11" s="158" t="s">
        <v>362</v>
      </c>
      <c r="Z11" s="633">
        <v>112.3</v>
      </c>
      <c r="AA11" s="158" t="s">
        <v>362</v>
      </c>
      <c r="AB11" s="633">
        <v>98.9</v>
      </c>
      <c r="AC11" s="158" t="s">
        <v>362</v>
      </c>
      <c r="AD11" s="633">
        <v>101.6</v>
      </c>
      <c r="AE11" s="158" t="s">
        <v>362</v>
      </c>
      <c r="AF11" s="633">
        <v>111.7</v>
      </c>
      <c r="AG11" s="158" t="s">
        <v>362</v>
      </c>
      <c r="AH11" s="633">
        <v>117.1</v>
      </c>
      <c r="AI11" s="158" t="s">
        <v>362</v>
      </c>
      <c r="AJ11" s="633">
        <v>74.4</v>
      </c>
      <c r="AK11" s="158" t="s">
        <v>362</v>
      </c>
      <c r="AL11" s="633">
        <v>74.95</v>
      </c>
      <c r="AM11" s="158" t="s">
        <v>362</v>
      </c>
      <c r="AN11" s="633">
        <v>136.23</v>
      </c>
      <c r="AO11" s="158" t="s">
        <v>362</v>
      </c>
      <c r="AP11" s="633">
        <v>131.85</v>
      </c>
      <c r="AQ11" s="158" t="s">
        <v>362</v>
      </c>
      <c r="AR11" s="633">
        <v>107.83</v>
      </c>
      <c r="AS11" s="158"/>
      <c r="AT11" s="633">
        <v>110.44</v>
      </c>
      <c r="AU11" s="907"/>
      <c r="AV11" s="633">
        <v>87.87</v>
      </c>
      <c r="AW11" s="907" t="s">
        <v>362</v>
      </c>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ok</v>
      </c>
      <c r="BP11" s="274"/>
      <c r="BQ11" s="343" t="str">
        <f t="shared" si="4"/>
        <v>&gt; 25%</v>
      </c>
      <c r="BR11" s="274"/>
      <c r="BS11" s="343" t="str">
        <f t="shared" si="5"/>
        <v>ok</v>
      </c>
      <c r="BT11" s="343"/>
      <c r="BU11" s="343" t="str">
        <f t="shared" si="6"/>
        <v>ok</v>
      </c>
      <c r="BV11" s="274"/>
      <c r="BW11" s="343" t="str">
        <f t="shared" si="7"/>
        <v>ok</v>
      </c>
      <c r="BX11" s="343"/>
      <c r="BY11" s="343" t="str">
        <f t="shared" si="8"/>
        <v>ok</v>
      </c>
      <c r="BZ11" s="274"/>
      <c r="CA11" s="343" t="str">
        <f t="shared" si="9"/>
        <v>ok</v>
      </c>
      <c r="CB11" s="274"/>
      <c r="CC11" s="343" t="str">
        <f t="shared" si="10"/>
        <v>ok</v>
      </c>
      <c r="CD11" s="343"/>
      <c r="CE11" s="343" t="str">
        <f t="shared" si="11"/>
        <v>ok</v>
      </c>
      <c r="CF11" s="206"/>
      <c r="CG11" s="343" t="str">
        <f t="shared" si="12"/>
        <v>&gt; 25%</v>
      </c>
      <c r="CH11" s="343"/>
      <c r="CI11" s="343" t="str">
        <f t="shared" si="13"/>
        <v>ok</v>
      </c>
      <c r="CJ11" s="274"/>
      <c r="CK11" s="343" t="str">
        <f t="shared" si="14"/>
        <v>&gt; 25%</v>
      </c>
      <c r="CL11" s="206"/>
      <c r="CM11" s="343" t="str">
        <f t="shared" si="15"/>
        <v>ok</v>
      </c>
      <c r="CN11" s="343"/>
      <c r="CO11" s="343" t="str">
        <f t="shared" si="16"/>
        <v>ok</v>
      </c>
      <c r="CP11" s="206"/>
      <c r="CQ11" s="343" t="str">
        <f t="shared" si="17"/>
        <v>ok</v>
      </c>
      <c r="CR11" s="343"/>
      <c r="CS11" s="343" t="str">
        <f t="shared" si="18"/>
        <v>ok</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v>84.1</v>
      </c>
      <c r="Q12" s="614" t="s">
        <v>364</v>
      </c>
      <c r="R12" s="634">
        <v>90.9</v>
      </c>
      <c r="S12" s="614" t="s">
        <v>364</v>
      </c>
      <c r="T12" s="634">
        <v>111.8</v>
      </c>
      <c r="U12" s="614" t="s">
        <v>364</v>
      </c>
      <c r="V12" s="634">
        <v>121.7</v>
      </c>
      <c r="W12" s="614" t="s">
        <v>364</v>
      </c>
      <c r="X12" s="634">
        <v>136.4</v>
      </c>
      <c r="Y12" s="614" t="s">
        <v>364</v>
      </c>
      <c r="Z12" s="634">
        <v>136.6</v>
      </c>
      <c r="AA12" s="614" t="s">
        <v>364</v>
      </c>
      <c r="AB12" s="634">
        <v>121.2</v>
      </c>
      <c r="AC12" s="614" t="s">
        <v>364</v>
      </c>
      <c r="AD12" s="634">
        <v>122.5</v>
      </c>
      <c r="AE12" s="614" t="s">
        <v>364</v>
      </c>
      <c r="AF12" s="634">
        <v>132.7</v>
      </c>
      <c r="AG12" s="614" t="s">
        <v>364</v>
      </c>
      <c r="AH12" s="634">
        <v>138</v>
      </c>
      <c r="AI12" s="614" t="s">
        <v>364</v>
      </c>
      <c r="AJ12" s="634">
        <v>95.8</v>
      </c>
      <c r="AK12" s="614" t="s">
        <v>364</v>
      </c>
      <c r="AL12" s="634">
        <v>96.48</v>
      </c>
      <c r="AM12" s="614" t="s">
        <v>364</v>
      </c>
      <c r="AN12" s="634">
        <v>159.48</v>
      </c>
      <c r="AO12" s="614" t="s">
        <v>364</v>
      </c>
      <c r="AP12" s="634">
        <v>154.94</v>
      </c>
      <c r="AQ12" s="614" t="s">
        <v>364</v>
      </c>
      <c r="AR12" s="634">
        <v>131.99</v>
      </c>
      <c r="AS12" s="614" t="s">
        <v>364</v>
      </c>
      <c r="AT12" s="634">
        <v>135.84</v>
      </c>
      <c r="AU12" s="907" t="s">
        <v>378</v>
      </c>
      <c r="AV12" s="634">
        <v>108.4</v>
      </c>
      <c r="AW12" s="907" t="s">
        <v>362</v>
      </c>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ok</v>
      </c>
      <c r="BP12" s="274"/>
      <c r="BQ12" s="343" t="str">
        <f t="shared" si="4"/>
        <v>ok</v>
      </c>
      <c r="BR12" s="274"/>
      <c r="BS12" s="343" t="str">
        <f t="shared" si="5"/>
        <v>ok</v>
      </c>
      <c r="BT12" s="343"/>
      <c r="BU12" s="343" t="str">
        <f t="shared" si="6"/>
        <v>ok</v>
      </c>
      <c r="BV12" s="274"/>
      <c r="BW12" s="343" t="str">
        <f t="shared" si="7"/>
        <v>ok</v>
      </c>
      <c r="BX12" s="343"/>
      <c r="BY12" s="343" t="str">
        <f t="shared" si="8"/>
        <v>ok</v>
      </c>
      <c r="BZ12" s="274"/>
      <c r="CA12" s="343" t="str">
        <f t="shared" si="9"/>
        <v>ok</v>
      </c>
      <c r="CB12" s="274"/>
      <c r="CC12" s="343" t="str">
        <f t="shared" si="10"/>
        <v>ok</v>
      </c>
      <c r="CD12" s="343"/>
      <c r="CE12" s="343" t="str">
        <f t="shared" si="11"/>
        <v>ok</v>
      </c>
      <c r="CF12" s="206"/>
      <c r="CG12" s="343" t="str">
        <f t="shared" si="12"/>
        <v>&gt; 25%</v>
      </c>
      <c r="CH12" s="343"/>
      <c r="CI12" s="343" t="str">
        <f t="shared" si="13"/>
        <v>ok</v>
      </c>
      <c r="CJ12" s="274"/>
      <c r="CK12" s="343" t="str">
        <f t="shared" si="14"/>
        <v>&gt; 25%</v>
      </c>
      <c r="CL12" s="206"/>
      <c r="CM12" s="343" t="str">
        <f t="shared" si="15"/>
        <v>ok</v>
      </c>
      <c r="CN12" s="343"/>
      <c r="CO12" s="343" t="str">
        <f t="shared" si="16"/>
        <v>ok</v>
      </c>
      <c r="CP12" s="206"/>
      <c r="CQ12" s="343" t="str">
        <f t="shared" si="17"/>
        <v>ok</v>
      </c>
      <c r="CR12" s="343"/>
      <c r="CS12" s="343" t="str">
        <f t="shared" si="18"/>
        <v>ok</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v>0</v>
      </c>
      <c r="Q13" s="158"/>
      <c r="R13" s="634">
        <v>0</v>
      </c>
      <c r="S13" s="158"/>
      <c r="T13" s="634">
        <v>0</v>
      </c>
      <c r="U13" s="158"/>
      <c r="V13" s="634">
        <v>0</v>
      </c>
      <c r="W13" s="158"/>
      <c r="X13" s="634">
        <v>0</v>
      </c>
      <c r="Y13" s="158"/>
      <c r="Z13" s="634">
        <v>0</v>
      </c>
      <c r="AA13" s="158"/>
      <c r="AB13" s="634">
        <v>0</v>
      </c>
      <c r="AC13" s="158"/>
      <c r="AD13" s="634">
        <v>0</v>
      </c>
      <c r="AE13" s="158"/>
      <c r="AF13" s="634">
        <v>0</v>
      </c>
      <c r="AG13" s="158"/>
      <c r="AH13" s="634">
        <v>0</v>
      </c>
      <c r="AI13" s="158"/>
      <c r="AJ13" s="634">
        <v>0</v>
      </c>
      <c r="AK13" s="158"/>
      <c r="AL13" s="634">
        <v>0</v>
      </c>
      <c r="AM13" s="158"/>
      <c r="AN13" s="634">
        <v>0</v>
      </c>
      <c r="AO13" s="158"/>
      <c r="AP13" s="634">
        <v>0</v>
      </c>
      <c r="AQ13" s="158"/>
      <c r="AR13" s="634">
        <v>0</v>
      </c>
      <c r="AS13" s="158"/>
      <c r="AT13" s="634"/>
      <c r="AU13" s="907"/>
      <c r="AV13" s="634"/>
      <c r="AW13" s="907"/>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e">
        <f t="shared" si="3"/>
        <v>#DIV/0!</v>
      </c>
      <c r="BP13" s="274"/>
      <c r="BQ13" s="343" t="e">
        <f t="shared" si="4"/>
        <v>#DIV/0!</v>
      </c>
      <c r="BR13" s="274"/>
      <c r="BS13" s="343" t="e">
        <f t="shared" si="5"/>
        <v>#DIV/0!</v>
      </c>
      <c r="BT13" s="343"/>
      <c r="BU13" s="343" t="e">
        <f t="shared" si="6"/>
        <v>#DIV/0!</v>
      </c>
      <c r="BV13" s="274"/>
      <c r="BW13" s="343" t="e">
        <f t="shared" si="7"/>
        <v>#DIV/0!</v>
      </c>
      <c r="BX13" s="343"/>
      <c r="BY13" s="343" t="e">
        <f t="shared" si="8"/>
        <v>#DIV/0!</v>
      </c>
      <c r="BZ13" s="274"/>
      <c r="CA13" s="343" t="e">
        <f t="shared" si="9"/>
        <v>#DIV/0!</v>
      </c>
      <c r="CB13" s="274"/>
      <c r="CC13" s="343" t="e">
        <f t="shared" si="10"/>
        <v>#DIV/0!</v>
      </c>
      <c r="CD13" s="343"/>
      <c r="CE13" s="343" t="e">
        <f t="shared" si="11"/>
        <v>#DIV/0!</v>
      </c>
      <c r="CF13" s="206"/>
      <c r="CG13" s="343" t="e">
        <f t="shared" si="12"/>
        <v>#DIV/0!</v>
      </c>
      <c r="CH13" s="343"/>
      <c r="CI13" s="343" t="e">
        <f t="shared" si="13"/>
        <v>#DIV/0!</v>
      </c>
      <c r="CJ13" s="274"/>
      <c r="CK13" s="343" t="e">
        <f t="shared" si="14"/>
        <v>#DIV/0!</v>
      </c>
      <c r="CL13" s="206"/>
      <c r="CM13" s="343" t="e">
        <f t="shared" si="15"/>
        <v>#DIV/0!</v>
      </c>
      <c r="CN13" s="343"/>
      <c r="CO13" s="343" t="e">
        <f t="shared" si="16"/>
        <v>#DIV/0!</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v>3.11</v>
      </c>
      <c r="AU14" s="907" t="s">
        <v>376</v>
      </c>
      <c r="AV14" s="634">
        <v>3.87</v>
      </c>
      <c r="AW14" s="907" t="s">
        <v>376</v>
      </c>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ok</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v>84.1</v>
      </c>
      <c r="Q15" s="158" t="s">
        <v>364</v>
      </c>
      <c r="R15" s="634">
        <v>90.9</v>
      </c>
      <c r="S15" s="158" t="s">
        <v>364</v>
      </c>
      <c r="T15" s="634">
        <v>111.8</v>
      </c>
      <c r="U15" s="158" t="s">
        <v>364</v>
      </c>
      <c r="V15" s="634">
        <v>121.7</v>
      </c>
      <c r="W15" s="158" t="s">
        <v>364</v>
      </c>
      <c r="X15" s="634">
        <v>136.4</v>
      </c>
      <c r="Y15" s="158" t="s">
        <v>364</v>
      </c>
      <c r="Z15" s="634">
        <v>136.6</v>
      </c>
      <c r="AA15" s="158" t="s">
        <v>364</v>
      </c>
      <c r="AB15" s="634">
        <v>121.2</v>
      </c>
      <c r="AC15" s="158" t="s">
        <v>364</v>
      </c>
      <c r="AD15" s="634">
        <v>122.5</v>
      </c>
      <c r="AE15" s="158" t="s">
        <v>364</v>
      </c>
      <c r="AF15" s="634">
        <v>132.7</v>
      </c>
      <c r="AG15" s="158" t="s">
        <v>364</v>
      </c>
      <c r="AH15" s="634">
        <v>138</v>
      </c>
      <c r="AI15" s="158" t="s">
        <v>364</v>
      </c>
      <c r="AJ15" s="634">
        <v>95.8</v>
      </c>
      <c r="AK15" s="158" t="s">
        <v>364</v>
      </c>
      <c r="AL15" s="634">
        <v>96.48</v>
      </c>
      <c r="AM15" s="158" t="s">
        <v>364</v>
      </c>
      <c r="AN15" s="634">
        <v>159.48</v>
      </c>
      <c r="AO15" s="158" t="s">
        <v>364</v>
      </c>
      <c r="AP15" s="634">
        <v>154.94</v>
      </c>
      <c r="AQ15" s="158" t="s">
        <v>364</v>
      </c>
      <c r="AR15" s="634">
        <v>131.99</v>
      </c>
      <c r="AS15" s="158" t="s">
        <v>364</v>
      </c>
      <c r="AT15" s="634">
        <v>132.73</v>
      </c>
      <c r="AU15" s="907" t="s">
        <v>379</v>
      </c>
      <c r="AV15" s="634">
        <v>104.53</v>
      </c>
      <c r="AW15" s="907" t="s">
        <v>379</v>
      </c>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ok</v>
      </c>
      <c r="BP15" s="274"/>
      <c r="BQ15" s="343" t="str">
        <f t="shared" si="4"/>
        <v>ok</v>
      </c>
      <c r="BR15" s="274"/>
      <c r="BS15" s="343" t="str">
        <f t="shared" si="5"/>
        <v>ok</v>
      </c>
      <c r="BT15" s="343"/>
      <c r="BU15" s="343" t="str">
        <f t="shared" si="6"/>
        <v>ok</v>
      </c>
      <c r="BV15" s="274"/>
      <c r="BW15" s="343" t="str">
        <f t="shared" si="7"/>
        <v>ok</v>
      </c>
      <c r="BX15" s="343"/>
      <c r="BY15" s="343" t="str">
        <f t="shared" si="8"/>
        <v>ok</v>
      </c>
      <c r="BZ15" s="274"/>
      <c r="CA15" s="343" t="str">
        <f t="shared" si="9"/>
        <v>ok</v>
      </c>
      <c r="CB15" s="274"/>
      <c r="CC15" s="343" t="str">
        <f t="shared" si="10"/>
        <v>ok</v>
      </c>
      <c r="CD15" s="343"/>
      <c r="CE15" s="343" t="str">
        <f t="shared" si="11"/>
        <v>ok</v>
      </c>
      <c r="CF15" s="206"/>
      <c r="CG15" s="343" t="str">
        <f t="shared" si="12"/>
        <v>&gt; 25%</v>
      </c>
      <c r="CH15" s="343"/>
      <c r="CI15" s="343" t="str">
        <f t="shared" si="13"/>
        <v>ok</v>
      </c>
      <c r="CJ15" s="274"/>
      <c r="CK15" s="343" t="str">
        <f t="shared" si="14"/>
        <v>&gt; 25%</v>
      </c>
      <c r="CL15" s="206"/>
      <c r="CM15" s="343" t="str">
        <f t="shared" si="15"/>
        <v>ok</v>
      </c>
      <c r="CN15" s="343"/>
      <c r="CO15" s="343" t="str">
        <f t="shared" si="16"/>
        <v>ok</v>
      </c>
      <c r="CP15" s="206"/>
      <c r="CQ15" s="343" t="str">
        <f t="shared" si="17"/>
        <v>ok</v>
      </c>
      <c r="CR15" s="343"/>
      <c r="CS15" s="343" t="str">
        <f t="shared" si="18"/>
        <v>ok</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911"/>
      <c r="AU16" s="911"/>
      <c r="AV16" s="908"/>
      <c r="AW16" s="911"/>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N/A</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911"/>
      <c r="AU17" s="911"/>
      <c r="AV17" s="908"/>
      <c r="AW17" s="911"/>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c r="AI18" s="615"/>
      <c r="AJ18" s="634"/>
      <c r="AK18" s="615"/>
      <c r="AL18" s="634"/>
      <c r="AM18" s="615"/>
      <c r="AN18" s="634"/>
      <c r="AO18" s="615"/>
      <c r="AP18" s="634"/>
      <c r="AQ18" s="615"/>
      <c r="AR18" s="634"/>
      <c r="AS18" s="615"/>
      <c r="AT18" s="906"/>
      <c r="AU18" s="906"/>
      <c r="AV18" s="917"/>
      <c r="AW18" s="906"/>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N/A</v>
      </c>
      <c r="CR18" s="343"/>
      <c r="CS18" s="343" t="str">
        <f t="shared" si="18"/>
        <v>N/A</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906"/>
      <c r="AU19" s="906"/>
      <c r="AV19" s="908"/>
      <c r="AW19" s="906"/>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v>84.1</v>
      </c>
      <c r="Q20" s="158" t="s">
        <v>362</v>
      </c>
      <c r="R20" s="634">
        <v>90.9</v>
      </c>
      <c r="S20" s="158" t="s">
        <v>362</v>
      </c>
      <c r="T20" s="634">
        <v>111.8</v>
      </c>
      <c r="U20" s="158" t="s">
        <v>362</v>
      </c>
      <c r="V20" s="634">
        <v>121.7</v>
      </c>
      <c r="W20" s="158" t="s">
        <v>362</v>
      </c>
      <c r="X20" s="634">
        <v>136.4</v>
      </c>
      <c r="Y20" s="158" t="s">
        <v>362</v>
      </c>
      <c r="Z20" s="634">
        <v>136.6</v>
      </c>
      <c r="AA20" s="158" t="s">
        <v>362</v>
      </c>
      <c r="AB20" s="634">
        <v>121.2</v>
      </c>
      <c r="AC20" s="158" t="s">
        <v>362</v>
      </c>
      <c r="AD20" s="634">
        <v>122.5</v>
      </c>
      <c r="AE20" s="158" t="s">
        <v>362</v>
      </c>
      <c r="AF20" s="634">
        <v>132.7</v>
      </c>
      <c r="AG20" s="158" t="s">
        <v>362</v>
      </c>
      <c r="AH20" s="634">
        <v>138</v>
      </c>
      <c r="AI20" s="158" t="s">
        <v>362</v>
      </c>
      <c r="AJ20" s="634">
        <v>95.8</v>
      </c>
      <c r="AK20" s="158" t="s">
        <v>362</v>
      </c>
      <c r="AL20" s="634">
        <v>96.48</v>
      </c>
      <c r="AM20" s="158" t="s">
        <v>362</v>
      </c>
      <c r="AN20" s="634">
        <v>159.48</v>
      </c>
      <c r="AO20" s="158" t="s">
        <v>362</v>
      </c>
      <c r="AP20" s="634">
        <v>154.94</v>
      </c>
      <c r="AQ20" s="158" t="s">
        <v>362</v>
      </c>
      <c r="AR20" s="634">
        <v>131.99</v>
      </c>
      <c r="AS20" s="158" t="s">
        <v>362</v>
      </c>
      <c r="AT20" s="634">
        <v>135.84</v>
      </c>
      <c r="AU20" s="908" t="s">
        <v>362</v>
      </c>
      <c r="AV20" s="634">
        <v>108.4</v>
      </c>
      <c r="AW20" s="908" t="s">
        <v>362</v>
      </c>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ok</v>
      </c>
      <c r="BP20" s="274"/>
      <c r="BQ20" s="343" t="str">
        <f t="shared" si="4"/>
        <v>ok</v>
      </c>
      <c r="BR20" s="274"/>
      <c r="BS20" s="343" t="str">
        <f t="shared" si="5"/>
        <v>ok</v>
      </c>
      <c r="BT20" s="343"/>
      <c r="BU20" s="343" t="str">
        <f t="shared" si="6"/>
        <v>ok</v>
      </c>
      <c r="BV20" s="274"/>
      <c r="BW20" s="343" t="str">
        <f t="shared" si="7"/>
        <v>ok</v>
      </c>
      <c r="BX20" s="343"/>
      <c r="BY20" s="343" t="str">
        <f t="shared" si="8"/>
        <v>ok</v>
      </c>
      <c r="BZ20" s="274"/>
      <c r="CA20" s="343" t="str">
        <f t="shared" si="9"/>
        <v>ok</v>
      </c>
      <c r="CB20" s="274"/>
      <c r="CC20" s="343" t="str">
        <f t="shared" si="10"/>
        <v>ok</v>
      </c>
      <c r="CD20" s="343"/>
      <c r="CE20" s="343" t="str">
        <f t="shared" si="11"/>
        <v>ok</v>
      </c>
      <c r="CF20" s="206"/>
      <c r="CG20" s="343" t="str">
        <f t="shared" si="12"/>
        <v>&gt; 25%</v>
      </c>
      <c r="CH20" s="343"/>
      <c r="CI20" s="343" t="str">
        <f t="shared" si="13"/>
        <v>ok</v>
      </c>
      <c r="CJ20" s="274"/>
      <c r="CK20" s="343" t="str">
        <f t="shared" si="14"/>
        <v>&gt; 25%</v>
      </c>
      <c r="CL20" s="206"/>
      <c r="CM20" s="343" t="str">
        <f t="shared" si="15"/>
        <v>ok</v>
      </c>
      <c r="CN20" s="343"/>
      <c r="CO20" s="343" t="str">
        <f t="shared" si="16"/>
        <v>ok</v>
      </c>
      <c r="CP20" s="206"/>
      <c r="CQ20" s="343" t="str">
        <f t="shared" si="17"/>
        <v>ok</v>
      </c>
      <c r="CR20" s="343"/>
      <c r="CS20" s="343" t="str">
        <f t="shared" si="18"/>
        <v>ok</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v>84.1</v>
      </c>
      <c r="Q21" s="158" t="s">
        <v>362</v>
      </c>
      <c r="R21" s="634">
        <v>90.9</v>
      </c>
      <c r="S21" s="158" t="s">
        <v>362</v>
      </c>
      <c r="T21" s="634">
        <v>111.8</v>
      </c>
      <c r="U21" s="158" t="s">
        <v>362</v>
      </c>
      <c r="V21" s="634">
        <v>121.7</v>
      </c>
      <c r="W21" s="158" t="s">
        <v>362</v>
      </c>
      <c r="X21" s="634">
        <v>136.4</v>
      </c>
      <c r="Y21" s="158" t="s">
        <v>362</v>
      </c>
      <c r="Z21" s="634">
        <v>136.6</v>
      </c>
      <c r="AA21" s="158" t="s">
        <v>362</v>
      </c>
      <c r="AB21" s="634">
        <v>121.2</v>
      </c>
      <c r="AC21" s="158" t="s">
        <v>362</v>
      </c>
      <c r="AD21" s="634">
        <v>122.5</v>
      </c>
      <c r="AE21" s="158" t="s">
        <v>362</v>
      </c>
      <c r="AF21" s="634">
        <v>132.7</v>
      </c>
      <c r="AG21" s="158" t="s">
        <v>362</v>
      </c>
      <c r="AH21" s="634">
        <v>138</v>
      </c>
      <c r="AI21" s="158" t="s">
        <v>362</v>
      </c>
      <c r="AJ21" s="634">
        <v>95.8</v>
      </c>
      <c r="AK21" s="158" t="s">
        <v>362</v>
      </c>
      <c r="AL21" s="634">
        <v>96.48</v>
      </c>
      <c r="AM21" s="158" t="s">
        <v>362</v>
      </c>
      <c r="AN21" s="634">
        <v>159.48</v>
      </c>
      <c r="AO21" s="158" t="s">
        <v>362</v>
      </c>
      <c r="AP21" s="634">
        <v>154.94</v>
      </c>
      <c r="AQ21" s="158" t="s">
        <v>362</v>
      </c>
      <c r="AR21" s="634">
        <v>131.99</v>
      </c>
      <c r="AS21" s="158" t="s">
        <v>362</v>
      </c>
      <c r="AT21" s="634">
        <v>135.84</v>
      </c>
      <c r="AU21" s="908" t="s">
        <v>362</v>
      </c>
      <c r="AV21" s="634">
        <v>108.4</v>
      </c>
      <c r="AW21" s="908" t="s">
        <v>362</v>
      </c>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ok</v>
      </c>
      <c r="BP21" s="274"/>
      <c r="BQ21" s="343" t="str">
        <f t="shared" si="4"/>
        <v>ok</v>
      </c>
      <c r="BR21" s="274"/>
      <c r="BS21" s="343" t="str">
        <f t="shared" si="5"/>
        <v>ok</v>
      </c>
      <c r="BT21" s="343"/>
      <c r="BU21" s="343" t="str">
        <f t="shared" si="6"/>
        <v>ok</v>
      </c>
      <c r="BV21" s="274"/>
      <c r="BW21" s="343" t="str">
        <f t="shared" si="7"/>
        <v>ok</v>
      </c>
      <c r="BX21" s="343"/>
      <c r="BY21" s="343" t="str">
        <f t="shared" si="8"/>
        <v>ok</v>
      </c>
      <c r="BZ21" s="274"/>
      <c r="CA21" s="343" t="str">
        <f t="shared" si="9"/>
        <v>ok</v>
      </c>
      <c r="CB21" s="274"/>
      <c r="CC21" s="343" t="str">
        <f t="shared" si="10"/>
        <v>ok</v>
      </c>
      <c r="CD21" s="343"/>
      <c r="CE21" s="343" t="str">
        <f t="shared" si="11"/>
        <v>ok</v>
      </c>
      <c r="CF21" s="206"/>
      <c r="CG21" s="343" t="str">
        <f t="shared" si="12"/>
        <v>&gt; 25%</v>
      </c>
      <c r="CH21" s="343"/>
      <c r="CI21" s="343" t="str">
        <f t="shared" si="13"/>
        <v>ok</v>
      </c>
      <c r="CJ21" s="274"/>
      <c r="CK21" s="343" t="str">
        <f t="shared" si="14"/>
        <v>&gt; 25%</v>
      </c>
      <c r="CL21" s="206"/>
      <c r="CM21" s="343" t="str">
        <f t="shared" si="15"/>
        <v>ok</v>
      </c>
      <c r="CN21" s="343"/>
      <c r="CO21" s="343" t="str">
        <f t="shared" si="16"/>
        <v>ok</v>
      </c>
      <c r="CP21" s="206"/>
      <c r="CQ21" s="343" t="str">
        <f t="shared" si="17"/>
        <v>ok</v>
      </c>
      <c r="CR21" s="343"/>
      <c r="CS21" s="343" t="str">
        <f t="shared" si="18"/>
        <v>ok</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910"/>
      <c r="AU22" s="910"/>
      <c r="AV22" s="912"/>
      <c r="AW22" s="910"/>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1"/>
      <c r="AW23" s="891"/>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v>95</v>
      </c>
      <c r="Q24" s="164" t="s">
        <v>363</v>
      </c>
      <c r="R24" s="634">
        <v>95</v>
      </c>
      <c r="S24" s="164" t="s">
        <v>363</v>
      </c>
      <c r="T24" s="634">
        <v>95</v>
      </c>
      <c r="U24" s="164" t="s">
        <v>363</v>
      </c>
      <c r="V24" s="634">
        <v>95</v>
      </c>
      <c r="W24" s="164" t="s">
        <v>363</v>
      </c>
      <c r="X24" s="634">
        <v>95</v>
      </c>
      <c r="Y24" s="164" t="s">
        <v>363</v>
      </c>
      <c r="Z24" s="634">
        <v>95</v>
      </c>
      <c r="AA24" s="164" t="s">
        <v>363</v>
      </c>
      <c r="AB24" s="634">
        <v>99</v>
      </c>
      <c r="AC24" s="164" t="s">
        <v>363</v>
      </c>
      <c r="AD24" s="634">
        <v>99</v>
      </c>
      <c r="AE24" s="164" t="s">
        <v>363</v>
      </c>
      <c r="AF24" s="634">
        <v>99</v>
      </c>
      <c r="AG24" s="164" t="s">
        <v>363</v>
      </c>
      <c r="AH24" s="634">
        <v>99</v>
      </c>
      <c r="AI24" s="164" t="s">
        <v>363</v>
      </c>
      <c r="AJ24" s="634">
        <v>99</v>
      </c>
      <c r="AK24" s="164" t="s">
        <v>363</v>
      </c>
      <c r="AL24" s="634">
        <v>99</v>
      </c>
      <c r="AM24" s="164" t="s">
        <v>363</v>
      </c>
      <c r="AN24" s="634">
        <v>99</v>
      </c>
      <c r="AO24" s="164" t="s">
        <v>363</v>
      </c>
      <c r="AP24" s="634">
        <v>99</v>
      </c>
      <c r="AQ24" s="164" t="s">
        <v>363</v>
      </c>
      <c r="AR24" s="634">
        <v>99</v>
      </c>
      <c r="AS24" s="164" t="s">
        <v>363</v>
      </c>
      <c r="AT24" s="906">
        <v>99</v>
      </c>
      <c r="AU24" s="907" t="s">
        <v>363</v>
      </c>
      <c r="AV24" s="906">
        <v>99</v>
      </c>
      <c r="AW24" s="907" t="s">
        <v>363</v>
      </c>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ok</v>
      </c>
      <c r="BP24" s="665"/>
      <c r="BQ24" s="378" t="str">
        <f>IF(OR(ISBLANK(R24),ISBLANK(T24)),"N/A",IF(ABS((T24-R24)/R24)&gt;0.25,"&gt; 25%","ok"))</f>
        <v>ok</v>
      </c>
      <c r="BR24" s="665"/>
      <c r="BS24" s="378" t="str">
        <f>IF(OR(ISBLANK(T24),ISBLANK(V24)),"N/A",IF(ABS((V24-T24)/T24)&gt;0.25,"&gt; 25%","ok"))</f>
        <v>ok</v>
      </c>
      <c r="BT24" s="378"/>
      <c r="BU24" s="378" t="str">
        <f>IF(OR(ISBLANK(V24),ISBLANK(X24)),"N/A",IF(ABS((X24-V24)/V24)&gt;0.25,"&gt; 25%","ok"))</f>
        <v>ok</v>
      </c>
      <c r="BV24" s="665"/>
      <c r="BW24" s="378" t="str">
        <f>IF(OR(ISBLANK(X24),ISBLANK(Z24)),"N/A",IF(ABS((Z24-X24)/X24)&gt;0.25,"&gt; 25%","ok"))</f>
        <v>ok</v>
      </c>
      <c r="BX24" s="378"/>
      <c r="BY24" s="378" t="str">
        <f>IF(OR(ISBLANK(Z24),ISBLANK(AB24)),"N/A",IF(ABS((AB24-Z24)/Z24)&gt;0.25,"&gt; 25%","ok"))</f>
        <v>ok</v>
      </c>
      <c r="BZ24" s="665"/>
      <c r="CA24" s="378" t="str">
        <f>IF(OR(ISBLANK(AB24),ISBLANK(AD24)),"N/A",IF(ABS((AD24-AB24)/AB24)&gt;0.25,"&gt; 25%","ok"))</f>
        <v>ok</v>
      </c>
      <c r="CB24" s="665"/>
      <c r="CC24" s="378" t="str">
        <f>IF(OR(ISBLANK(AD24),ISBLANK(AF24)),"N/A",IF(ABS((AF24-AD24)/AD24)&gt;0.25,"&gt; 25%","ok"))</f>
        <v>ok</v>
      </c>
      <c r="CD24" s="378"/>
      <c r="CE24" s="378" t="str">
        <f>IF(OR(ISBLANK(AF24),ISBLANK(AH24)),"N/A",IF(ABS((AH24-AF24)/AF24)&gt;0.25,"&gt; 25%","ok"))</f>
        <v>ok</v>
      </c>
      <c r="CF24" s="275"/>
      <c r="CG24" s="378" t="str">
        <f>IF(OR(ISBLANK(AH24),ISBLANK(AJ24)),"N/A",IF(ABS((AJ24-AH24)/AH24)&gt;0.25,"&gt; 25%","ok"))</f>
        <v>ok</v>
      </c>
      <c r="CH24" s="378"/>
      <c r="CI24" s="378" t="str">
        <f>IF(OR(ISBLANK(AJ24),ISBLANK(AL24)),"N/A",IF(ABS((AL24-AJ24)/AJ24)&gt;0.25,"&gt; 25%","ok"))</f>
        <v>ok</v>
      </c>
      <c r="CJ24" s="665"/>
      <c r="CK24" s="343" t="str">
        <f>IF(OR(ISBLANK(AL24),ISBLANK(AN24)),"N/A",IF(ABS((AN24-AL24)/AL24)&gt;0.25,"&gt; 25%","ok"))</f>
        <v>ok</v>
      </c>
      <c r="CL24" s="275"/>
      <c r="CM24" s="378" t="str">
        <f>IF(OR(ISBLANK(AN24),ISBLANK(AP24)),"N/A",IF(ABS((AP24-AN24)/AN24)&gt;0.25,"&gt; 25%","ok"))</f>
        <v>ok</v>
      </c>
      <c r="CN24" s="378"/>
      <c r="CO24" s="378" t="str">
        <f>IF(OR(ISBLANK(AP24),ISBLANK(AR24)),"N/A",IF(ABS((AR24-AP24)/AP24)&gt;0.25,"&gt; 25%","ok"))</f>
        <v>ok</v>
      </c>
      <c r="CP24" s="275"/>
      <c r="CQ24" s="378" t="str">
        <f>IF(OR(ISBLANK(AR24),ISBLANK(AT24)),"N/A",IF(ABS((AT24-AR24)/AR24)&gt;0.25,"&gt; 25%","ok"))</f>
        <v>ok</v>
      </c>
      <c r="CR24" s="378"/>
      <c r="CS24" s="378" t="str">
        <f>IF(OR(ISBLANK(AT24),ISBLANK(AV24)),"N/A",IF(ABS((AV24-AT24)/AT24)&gt;0.25,"&gt; 25%","ok"))</f>
        <v>ok</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3" customFormat="1" ht="15.75" customHeight="1">
      <c r="A27" s="365"/>
      <c r="B27" s="398">
        <v>2860</v>
      </c>
      <c r="C27" s="823">
        <v>17</v>
      </c>
      <c r="D27" s="824" t="s">
        <v>287</v>
      </c>
      <c r="E27" s="825"/>
      <c r="F27" s="826">
        <v>76007</v>
      </c>
      <c r="G27" s="826" t="s">
        <v>365</v>
      </c>
      <c r="H27" s="827">
        <v>77212</v>
      </c>
      <c r="I27" s="826" t="s">
        <v>365</v>
      </c>
      <c r="J27" s="827">
        <v>78298</v>
      </c>
      <c r="K27" s="826" t="s">
        <v>365</v>
      </c>
      <c r="L27" s="827">
        <v>79311</v>
      </c>
      <c r="M27" s="826" t="s">
        <v>365</v>
      </c>
      <c r="N27" s="827">
        <v>80347</v>
      </c>
      <c r="O27" s="826" t="s">
        <v>365</v>
      </c>
      <c r="P27" s="827">
        <v>81462</v>
      </c>
      <c r="Q27" s="826" t="s">
        <v>365</v>
      </c>
      <c r="R27" s="827">
        <v>82715</v>
      </c>
      <c r="S27" s="826" t="s">
        <v>365</v>
      </c>
      <c r="T27" s="827">
        <v>84029</v>
      </c>
      <c r="U27" s="826" t="s">
        <v>365</v>
      </c>
      <c r="V27" s="827">
        <v>85394</v>
      </c>
      <c r="W27" s="826" t="s">
        <v>365</v>
      </c>
      <c r="X27" s="827">
        <v>86743</v>
      </c>
      <c r="Y27" s="826" t="s">
        <v>365</v>
      </c>
      <c r="Z27" s="827">
        <v>88030</v>
      </c>
      <c r="AA27" s="826" t="s">
        <v>365</v>
      </c>
      <c r="AB27" s="827">
        <v>89250</v>
      </c>
      <c r="AC27" s="826" t="s">
        <v>365</v>
      </c>
      <c r="AD27" s="827">
        <v>90407</v>
      </c>
      <c r="AE27" s="826" t="s">
        <v>365</v>
      </c>
      <c r="AF27" s="827">
        <v>91510</v>
      </c>
      <c r="AG27" s="826" t="s">
        <v>365</v>
      </c>
      <c r="AH27" s="827">
        <v>92562</v>
      </c>
      <c r="AI27" s="826" t="s">
        <v>365</v>
      </c>
      <c r="AJ27" s="826">
        <v>93571</v>
      </c>
      <c r="AK27" s="826" t="s">
        <v>365</v>
      </c>
      <c r="AL27" s="828">
        <v>94520</v>
      </c>
      <c r="AM27" s="826" t="s">
        <v>365</v>
      </c>
      <c r="AN27" s="827">
        <v>95425</v>
      </c>
      <c r="AO27" s="826" t="s">
        <v>365</v>
      </c>
      <c r="AP27" s="827">
        <v>96282</v>
      </c>
      <c r="AQ27" s="826" t="s">
        <v>365</v>
      </c>
      <c r="AR27" s="826">
        <v>97115</v>
      </c>
      <c r="AS27" s="826" t="s">
        <v>365</v>
      </c>
      <c r="AT27" s="826">
        <v>97928</v>
      </c>
      <c r="AU27" s="826" t="s">
        <v>365</v>
      </c>
      <c r="AV27" s="826"/>
      <c r="AW27" s="826" t="s">
        <v>365</v>
      </c>
      <c r="AX27" s="826"/>
      <c r="AY27" s="829"/>
      <c r="AZ27" s="830"/>
      <c r="BA27" s="824"/>
      <c r="BB27" s="830"/>
      <c r="BC27" s="827"/>
      <c r="BD27" s="826"/>
      <c r="BE27" s="827"/>
      <c r="BF27" s="826"/>
      <c r="BG27" s="827"/>
      <c r="BH27" s="826"/>
      <c r="BI27" s="827"/>
      <c r="BJ27" s="826"/>
      <c r="BK27" s="827"/>
      <c r="BL27" s="826"/>
      <c r="BM27" s="827"/>
      <c r="BN27" s="826"/>
      <c r="BO27" s="827"/>
      <c r="BP27" s="826"/>
      <c r="BQ27" s="827"/>
      <c r="BR27" s="826"/>
      <c r="BS27" s="827"/>
      <c r="BT27" s="826"/>
      <c r="BU27" s="827"/>
      <c r="BV27" s="826"/>
      <c r="BW27" s="827"/>
      <c r="BX27" s="826"/>
      <c r="BY27" s="827"/>
      <c r="BZ27" s="826"/>
      <c r="CA27" s="827"/>
      <c r="CB27" s="831"/>
      <c r="CC27" s="827"/>
      <c r="CD27" s="826"/>
      <c r="CE27" s="827"/>
      <c r="CF27" s="826"/>
      <c r="CG27" s="826"/>
      <c r="CH27" s="826"/>
      <c r="CI27" s="826"/>
      <c r="CJ27" s="826"/>
      <c r="CK27" s="827"/>
      <c r="CL27" s="826"/>
      <c r="CM27" s="827"/>
      <c r="CN27" s="826"/>
      <c r="CO27" s="826"/>
      <c r="CP27" s="826"/>
      <c r="CQ27" s="827"/>
      <c r="CR27" s="826"/>
      <c r="CS27" s="827"/>
      <c r="CT27" s="826"/>
      <c r="CU27" s="832"/>
      <c r="CV27" s="832"/>
      <c r="CW27" s="832"/>
      <c r="CX27" s="832"/>
      <c r="CY27" s="832"/>
      <c r="CZ27" s="832"/>
      <c r="DA27" s="832"/>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72" t="s">
        <v>23</v>
      </c>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1024"/>
      <c r="AS29" s="1024"/>
      <c r="AT29" s="1024"/>
      <c r="AU29" s="1024"/>
      <c r="AV29" s="1024"/>
      <c r="AW29" s="1024"/>
      <c r="AX29" s="227"/>
      <c r="AY29"/>
      <c r="AZ29" s="188" t="s">
        <v>101</v>
      </c>
      <c r="BA29" s="188" t="s">
        <v>102</v>
      </c>
      <c r="BB29" s="188" t="s">
        <v>103</v>
      </c>
      <c r="BC29" s="889">
        <v>2000</v>
      </c>
      <c r="BD29" s="889"/>
      <c r="BE29" s="889">
        <v>2001</v>
      </c>
      <c r="BF29" s="889"/>
      <c r="BG29" s="889">
        <v>2002</v>
      </c>
      <c r="BH29" s="889"/>
      <c r="BI29" s="889">
        <v>2003</v>
      </c>
      <c r="BJ29" s="889"/>
      <c r="BK29" s="889">
        <v>2004</v>
      </c>
      <c r="BL29" s="889"/>
      <c r="BM29" s="889">
        <v>2005</v>
      </c>
      <c r="BN29" s="889"/>
      <c r="BO29" s="889">
        <v>2006</v>
      </c>
      <c r="BP29" s="889"/>
      <c r="BQ29" s="889">
        <v>2007</v>
      </c>
      <c r="BR29" s="889"/>
      <c r="BS29" s="889">
        <v>2008</v>
      </c>
      <c r="BT29" s="889"/>
      <c r="BU29" s="889">
        <v>2009</v>
      </c>
      <c r="BV29" s="889"/>
      <c r="BW29" s="889">
        <v>2010</v>
      </c>
      <c r="BX29" s="889"/>
      <c r="BY29" s="889">
        <v>2011</v>
      </c>
      <c r="BZ29" s="889"/>
      <c r="CA29" s="889">
        <v>2012</v>
      </c>
      <c r="CB29" s="889"/>
      <c r="CC29" s="889">
        <v>2013</v>
      </c>
      <c r="CD29" s="889"/>
      <c r="CE29" s="889">
        <v>2014</v>
      </c>
      <c r="CF29" s="889"/>
      <c r="CG29" s="889">
        <v>2015</v>
      </c>
      <c r="CH29" s="889"/>
      <c r="CI29" s="889">
        <v>2016</v>
      </c>
      <c r="CJ29" s="889"/>
      <c r="CK29" s="889">
        <v>2017</v>
      </c>
      <c r="CL29" s="889"/>
      <c r="CM29" s="889">
        <v>2018</v>
      </c>
      <c r="CN29" s="889"/>
      <c r="CO29" s="889">
        <v>2019</v>
      </c>
      <c r="CP29" s="889"/>
      <c r="CQ29" s="889">
        <v>2020</v>
      </c>
      <c r="CR29" s="889"/>
      <c r="CS29" s="889">
        <v>2021</v>
      </c>
      <c r="CT29" s="889"/>
    </row>
    <row r="30" spans="3:98" ht="15.75" customHeight="1">
      <c r="C30" s="239" t="s">
        <v>157</v>
      </c>
      <c r="D30" s="989" t="s">
        <v>213</v>
      </c>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84.1</v>
      </c>
      <c r="BN30" s="401"/>
      <c r="BO30" s="401">
        <f>R12</f>
        <v>90.9</v>
      </c>
      <c r="BP30" s="401"/>
      <c r="BQ30" s="401">
        <f>T12</f>
        <v>111.8</v>
      </c>
      <c r="BR30" s="401"/>
      <c r="BS30" s="401">
        <f>V12</f>
        <v>121.7</v>
      </c>
      <c r="BT30" s="401"/>
      <c r="BU30" s="401">
        <f>X12</f>
        <v>136.4</v>
      </c>
      <c r="BV30" s="401"/>
      <c r="BW30" s="401">
        <f>Z12</f>
        <v>136.6</v>
      </c>
      <c r="BX30" s="401"/>
      <c r="BY30" s="401">
        <f>AB12</f>
        <v>121.2</v>
      </c>
      <c r="BZ30" s="401"/>
      <c r="CA30" s="401">
        <f>AD12</f>
        <v>122.5</v>
      </c>
      <c r="CB30" s="401"/>
      <c r="CC30" s="401">
        <f>AF12</f>
        <v>132.7</v>
      </c>
      <c r="CD30" s="401"/>
      <c r="CE30" s="401">
        <f>AH12</f>
        <v>138</v>
      </c>
      <c r="CF30" s="669"/>
      <c r="CG30" s="401">
        <f>AJ12</f>
        <v>95.8</v>
      </c>
      <c r="CH30" s="401"/>
      <c r="CI30" s="401">
        <f>AL12</f>
        <v>96.48</v>
      </c>
      <c r="CJ30" s="401"/>
      <c r="CK30" s="401">
        <f>AN12</f>
        <v>159.48</v>
      </c>
      <c r="CL30" s="669"/>
      <c r="CM30" s="401">
        <f>AP12</f>
        <v>154.94</v>
      </c>
      <c r="CN30" s="669"/>
      <c r="CO30" s="401">
        <f>AR12</f>
        <v>131.99</v>
      </c>
      <c r="CP30" s="401"/>
      <c r="CQ30" s="401">
        <f>AT12</f>
        <v>135.84</v>
      </c>
      <c r="CR30" s="401"/>
      <c r="CS30" s="401">
        <f>AV12</f>
        <v>108.4</v>
      </c>
      <c r="CT30" s="669"/>
    </row>
    <row r="31" spans="3:112" ht="15.75" customHeight="1">
      <c r="C31" s="239"/>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84.1</v>
      </c>
      <c r="BN31" s="402"/>
      <c r="BO31" s="671">
        <f>R10+R11</f>
        <v>90.9</v>
      </c>
      <c r="BP31" s="402"/>
      <c r="BQ31" s="402">
        <f>T10+T11</f>
        <v>111.8</v>
      </c>
      <c r="BR31" s="402"/>
      <c r="BS31" s="671">
        <f>V10+V11</f>
        <v>121.7</v>
      </c>
      <c r="BT31" s="402"/>
      <c r="BU31" s="402">
        <f>X10+X11</f>
        <v>136.4</v>
      </c>
      <c r="BV31" s="402"/>
      <c r="BW31" s="671">
        <f>Z10+Z11</f>
        <v>136.6</v>
      </c>
      <c r="BX31" s="402"/>
      <c r="BY31" s="402">
        <f>AB10+AB11</f>
        <v>121.2</v>
      </c>
      <c r="BZ31" s="402"/>
      <c r="CA31" s="671">
        <f>AD10+AD11</f>
        <v>122.5</v>
      </c>
      <c r="CB31" s="402"/>
      <c r="CC31" s="402">
        <f>AF10+AF11</f>
        <v>132.6</v>
      </c>
      <c r="CD31" s="402"/>
      <c r="CE31" s="671">
        <f>AH10+AH11</f>
        <v>138</v>
      </c>
      <c r="CF31" s="672"/>
      <c r="CG31" s="402">
        <f>AJ10+AJ11</f>
        <v>95.80000000000001</v>
      </c>
      <c r="CH31" s="402"/>
      <c r="CI31" s="671">
        <f>AL10+AL11</f>
        <v>96.48</v>
      </c>
      <c r="CJ31" s="402"/>
      <c r="CK31" s="402">
        <f>AN10+AN11</f>
        <v>159.48</v>
      </c>
      <c r="CL31" s="672"/>
      <c r="CM31" s="671">
        <f>AP10+AP11</f>
        <v>154.94</v>
      </c>
      <c r="CN31" s="672"/>
      <c r="CO31" s="402">
        <f>AR10+AR11</f>
        <v>131.99</v>
      </c>
      <c r="CP31" s="402"/>
      <c r="CQ31" s="671">
        <f>AT10+AT11</f>
        <v>135.84</v>
      </c>
      <c r="CR31" s="402"/>
      <c r="CS31" s="402">
        <f>AV10+AV11</f>
        <v>108.37</v>
      </c>
      <c r="CT31" s="672"/>
      <c r="CU31" s="2"/>
      <c r="CV31" s="2"/>
      <c r="CW31" s="2"/>
      <c r="CX31" s="2"/>
      <c r="CY31" s="2"/>
      <c r="CZ31" s="2"/>
      <c r="DA31" s="2"/>
      <c r="DB31" s="2"/>
      <c r="DC31" s="2"/>
      <c r="DD31" s="2"/>
      <c r="DE31" s="2"/>
      <c r="DF31" s="2"/>
      <c r="DG31" s="2"/>
      <c r="DH31" s="2"/>
    </row>
    <row r="32" spans="3:98" ht="15.75" customHeight="1">
      <c r="C32" s="209"/>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ok</v>
      </c>
      <c r="BN32" s="671"/>
      <c r="BO32" s="671" t="str">
        <f>IF(OR(ISBLANK(R10),ISBLANK(R11)),"N/A",IF(ABS(BO30-BO31)&lt;=0.05,"ok","&lt;&gt;"))</f>
        <v>ok</v>
      </c>
      <c r="BP32" s="671"/>
      <c r="BQ32" s="671" t="str">
        <f>IF(OR(ISBLANK(T10),ISBLANK(T11)),"N/A",IF(ABS(BQ30-BQ31)&lt;=0.05,"ok","&lt;&gt;"))</f>
        <v>ok</v>
      </c>
      <c r="BR32" s="671"/>
      <c r="BS32" s="671" t="str">
        <f>IF(OR(ISBLANK(V10),ISBLANK(V11)),"N/A",IF(ABS(BS30-BS31)&lt;=0.05,"ok","&lt;&gt;"))</f>
        <v>ok</v>
      </c>
      <c r="BT32" s="671"/>
      <c r="BU32" s="671" t="str">
        <f>IF(OR(ISBLANK(X10),ISBLANK(X11)),"N/A",IF(ABS(BU30-BU31)&lt;=0.05,"ok","&lt;&gt;"))</f>
        <v>ok</v>
      </c>
      <c r="BV32" s="671"/>
      <c r="BW32" s="671" t="str">
        <f>IF(OR(ISBLANK(Z10),ISBLANK(Z11)),"N/A",IF(ABS(BW30-BW31)&lt;=0.05,"ok","&lt;&gt;"))</f>
        <v>ok</v>
      </c>
      <c r="BX32" s="671"/>
      <c r="BY32" s="671" t="str">
        <f>IF(OR(ISBLANK(AB10),ISBLANK(AB11)),"N/A",IF(ABS(BY30-BY31)&lt;=0.05,"ok","&lt;&gt;"))</f>
        <v>ok</v>
      </c>
      <c r="BZ32" s="671"/>
      <c r="CA32" s="671" t="str">
        <f>IF(OR(ISBLANK(AD10),ISBLANK(AD11)),"N/A",IF(ABS(CA30-CA31)&lt;=0.05,"ok","&lt;&gt;"))</f>
        <v>ok</v>
      </c>
      <c r="CB32" s="671"/>
      <c r="CC32" s="671" t="str">
        <f>IF(OR(ISBLANK(AF10),ISBLANK(AF11)),"N/A",IF(ABS(CC30-CC31)&lt;=0.05,"ok","&lt;&gt;"))</f>
        <v>&lt;&gt;</v>
      </c>
      <c r="CD32" s="671"/>
      <c r="CE32" s="671" t="str">
        <f>IF(OR(ISBLANK(AH10),ISBLANK(AH11)),"N/A",IF(ABS(CE30-CE31)&lt;=0.05,"ok","&lt;&gt;"))</f>
        <v>ok</v>
      </c>
      <c r="CF32" s="673"/>
      <c r="CG32" s="671" t="str">
        <f>IF(OR(ISBLANK(AJ10),ISBLANK(AJ11)),"N/A",IF(ABS(CG30-CG31)&lt;=0.05,"ok","&lt;&gt;"))</f>
        <v>ok</v>
      </c>
      <c r="CH32" s="671"/>
      <c r="CI32" s="671" t="str">
        <f>IF(OR(ISBLANK(AL10),ISBLANK(AL11)),"N/A",IF(ABS(CI30-CI31)&lt;=0.05,"ok","&lt;&gt;"))</f>
        <v>ok</v>
      </c>
      <c r="CJ32" s="671"/>
      <c r="CK32" s="671" t="str">
        <f>IF(OR(ISBLANK(AN10),ISBLANK(AN11)),"N/A",IF(ABS(CK30-CK31)&lt;=0.05,"ok","&lt;&gt;"))</f>
        <v>ok</v>
      </c>
      <c r="CL32" s="673"/>
      <c r="CM32" s="671" t="str">
        <f>IF(OR(ISBLANK(AP10),ISBLANK(AP11)),"N/A",IF(ABS(CM30-CM31)&lt;=0.05,"ok","&lt;&gt;"))</f>
        <v>ok</v>
      </c>
      <c r="CN32" s="673"/>
      <c r="CO32" s="671" t="str">
        <f>IF(OR(ISBLANK(AR10),ISBLANK(AR11)),"N/A",IF(ABS(CO30-CO31)&lt;=0.05,"ok","&lt;&gt;"))</f>
        <v>ok</v>
      </c>
      <c r="CP32" s="671"/>
      <c r="CQ32" s="671" t="str">
        <f>IF(OR(ISBLANK(AT10),ISBLANK(AT11)),"N/A",IF(ABS(CQ30-CQ31)&lt;=0.05,"ok","&lt;&gt;"))</f>
        <v>ok</v>
      </c>
      <c r="CR32" s="671"/>
      <c r="CS32" s="671" t="str">
        <f>IF(OR(ISBLANK(AV10),ISBLANK(AV11)),"N/A",IF(ABS(CS30-CS31)&lt;=0.05,"ok","&lt;&gt;"))</f>
        <v>ok</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1032.383197073482</v>
      </c>
      <c r="BN33" s="402"/>
      <c r="BO33" s="671">
        <f>R12*1000*1000/R27</f>
        <v>1098.9542404642448</v>
      </c>
      <c r="BP33" s="402"/>
      <c r="BQ33" s="402">
        <f>T12*1000*1000/T27</f>
        <v>1330.4930440681194</v>
      </c>
      <c r="BR33" s="402"/>
      <c r="BS33" s="671">
        <f>V12*1000*1000/V27</f>
        <v>1425.158676253601</v>
      </c>
      <c r="BT33" s="402"/>
      <c r="BU33" s="402">
        <f>X12*1000*1000/X27</f>
        <v>1572.4611784236192</v>
      </c>
      <c r="BV33" s="402"/>
      <c r="BW33" s="671">
        <f>Z12*1000*1000/Z27</f>
        <v>1551.7437237305464</v>
      </c>
      <c r="BX33" s="402"/>
      <c r="BY33" s="402">
        <f>AB12*1000*1000/AB27</f>
        <v>1357.9831932773109</v>
      </c>
      <c r="BZ33" s="402"/>
      <c r="CA33" s="671">
        <f>AD12*1000*1000/AD27</f>
        <v>1354.9835742807527</v>
      </c>
      <c r="CB33" s="402"/>
      <c r="CC33" s="402">
        <f>AF12*1000*1000/AF27</f>
        <v>1450.1147415582996</v>
      </c>
      <c r="CD33" s="402"/>
      <c r="CE33" s="671">
        <f>AH12*1000*1000/AH27</f>
        <v>1490.8925909120373</v>
      </c>
      <c r="CF33" s="672"/>
      <c r="CG33" s="402">
        <f>AJ12*1000*1000/AJ27</f>
        <v>1023.8214831518312</v>
      </c>
      <c r="CH33" s="402"/>
      <c r="CI33" s="671">
        <f>AL12*1000*1000/AL27</f>
        <v>1020.7363520947947</v>
      </c>
      <c r="CJ33" s="402"/>
      <c r="CK33" s="402">
        <f>AN12*1000*1000/AN27</f>
        <v>1671.2601519517946</v>
      </c>
      <c r="CL33" s="672"/>
      <c r="CM33" s="671">
        <f>AP12*1000*1000/AP27</f>
        <v>1609.2312166344695</v>
      </c>
      <c r="CN33" s="672"/>
      <c r="CO33" s="402">
        <f>AR12*1000*1000/AR27</f>
        <v>1359.1103331102302</v>
      </c>
      <c r="CP33" s="402"/>
      <c r="CQ33" s="671">
        <f>AT12*1000*1000/AT27</f>
        <v>1387.141573400866</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&lt;&gt;</v>
      </c>
      <c r="BN34" s="671"/>
      <c r="BO34" s="671" t="str">
        <f>IF(OR(ISBLANK(R12)),"N/A",IF(BO33&lt;100,"&lt;&gt;",IF(BO33&gt;1000,"&lt;&gt;","ok")))</f>
        <v>&lt;&gt;</v>
      </c>
      <c r="BP34" s="671"/>
      <c r="BQ34" s="671" t="str">
        <f>IF(OR(ISBLANK(T12)),"N/A",IF(BQ33&lt;100,"&lt;&gt;",IF(BQ33&gt;1000,"&lt;&gt;","ok")))</f>
        <v>&lt;&gt;</v>
      </c>
      <c r="BR34" s="671"/>
      <c r="BS34" s="671" t="str">
        <f>IF(OR(ISBLANK(V12)),"N/A",IF(BS33&lt;100,"&lt;&gt;",IF(BS33&gt;1000,"&lt;&gt;","ok")))</f>
        <v>&lt;&gt;</v>
      </c>
      <c r="BT34" s="671"/>
      <c r="BU34" s="671" t="str">
        <f>IF(OR(ISBLANK(X12)),"N/A",IF(BU33&lt;100,"&lt;&gt;",IF(BU33&gt;1000,"&lt;&gt;","ok")))</f>
        <v>&lt;&gt;</v>
      </c>
      <c r="BV34" s="671"/>
      <c r="BW34" s="671" t="str">
        <f>IF(OR(ISBLANK(Z12)),"N/A",IF(BW33&lt;100,"&lt;&gt;",IF(BW33&gt;1000,"&lt;&gt;","ok")))</f>
        <v>&lt;&gt;</v>
      </c>
      <c r="BX34" s="671"/>
      <c r="BY34" s="671" t="str">
        <f>IF(OR(ISBLANK(AB12)),"N/A",IF(BY33&lt;100,"&lt;&gt;",IF(BY33&gt;1000,"&lt;&gt;","ok")))</f>
        <v>&lt;&gt;</v>
      </c>
      <c r="BZ34" s="671"/>
      <c r="CA34" s="671" t="str">
        <f>IF(OR(ISBLANK(AD12)),"N/A",IF(CA33&lt;100,"&lt;&gt;",IF(CA33&gt;1000,"&lt;&gt;","ok")))</f>
        <v>&lt;&gt;</v>
      </c>
      <c r="CB34" s="671"/>
      <c r="CC34" s="671" t="str">
        <f>IF(OR(ISBLANK(AF12)),"N/A",IF(CC33&lt;100,"&lt;&gt;",IF(CC33&gt;1000,"&lt;&gt;","ok")))</f>
        <v>&lt;&gt;</v>
      </c>
      <c r="CD34" s="671"/>
      <c r="CE34" s="671" t="str">
        <f>IF(OR(ISBLANK(AH12)),"N/A",IF(CE33&lt;100,"&lt;&gt;",IF(CE33&gt;1000,"&lt;&gt;","ok")))</f>
        <v>&lt;&gt;</v>
      </c>
      <c r="CF34" s="671"/>
      <c r="CG34" s="671" t="str">
        <f>IF(OR(ISBLANK(AJ12)),"N/A",IF(CG33&lt;100,"&lt;&gt;",IF(CG33&gt;1000,"&lt;&gt;","ok")))</f>
        <v>&lt;&gt;</v>
      </c>
      <c r="CH34" s="671"/>
      <c r="CI34" s="671" t="str">
        <f>IF(OR(ISBLANK(AL12)),"N/A",IF(CI33&lt;100,"&lt;&gt;",IF(CI33&gt;1000,"&lt;&gt;","ok")))</f>
        <v>&lt;&gt;</v>
      </c>
      <c r="CJ34" s="671"/>
      <c r="CK34" s="671" t="str">
        <f>IF(OR(ISBLANK(AN12)),"N/A",IF(CK33&lt;100,"&lt;&gt;",IF(CK33&gt;1000,"&lt;&gt;","ok")))</f>
        <v>&lt;&gt;</v>
      </c>
      <c r="CL34" s="671"/>
      <c r="CM34" s="671" t="str">
        <f>IF(OR(ISBLANK(AP12)),"N/A",IF(CM33&lt;100,"&lt;&gt;",IF(CM33&gt;1000,"&lt;&gt;","ok")))</f>
        <v>&lt;&gt;</v>
      </c>
      <c r="CN34" s="671"/>
      <c r="CO34" s="671" t="str">
        <f>IF(OR(ISBLANK(AR12)),"N/A",IF(CO33&lt;100,"&lt;&gt;",IF(CO33&gt;1000,"&lt;&gt;","ok")))</f>
        <v>&lt;&gt;</v>
      </c>
      <c r="CP34" s="671"/>
      <c r="CQ34" s="671" t="str">
        <f>IF(OR(ISBLANK(AT12)),"N/A",IF(CQ33&lt;100,"&lt;&gt;",IF(CQ33&gt;1000,"&lt;&gt;","ok")))</f>
        <v>&lt;&gt;</v>
      </c>
      <c r="CR34" s="671"/>
      <c r="CS34" s="671" t="e">
        <f>IF(OR(ISBLANK(AV12)),"N/A",IF(CS33&lt;100,"&lt;&gt;",IF(CS33&gt;1000,"&lt;&gt;","ok")))</f>
        <v>#DIV/0!</v>
      </c>
      <c r="CT34" s="671"/>
      <c r="CU34" s="1"/>
      <c r="CV34" s="1"/>
      <c r="CW34" s="1"/>
      <c r="CX34" s="1"/>
      <c r="CY34" s="1"/>
      <c r="CZ34" s="1"/>
      <c r="DA34" s="1"/>
      <c r="DB34" s="1"/>
      <c r="DC34" s="1"/>
      <c r="DD34" s="1"/>
      <c r="DE34" s="1"/>
    </row>
    <row r="35" spans="3:98" ht="3" customHeight="1" thickBot="1">
      <c r="C35" s="72"/>
      <c r="D35" s="72"/>
      <c r="E35" s="72"/>
      <c r="F35" s="806"/>
      <c r="G35" s="182"/>
      <c r="H35" s="806"/>
      <c r="I35" s="182"/>
      <c r="J35" s="806"/>
      <c r="K35" s="182"/>
      <c r="L35" s="806"/>
      <c r="M35" s="182"/>
      <c r="N35" s="806"/>
      <c r="O35" s="182"/>
      <c r="P35" s="806"/>
      <c r="Q35" s="182"/>
      <c r="R35" s="806"/>
      <c r="S35" s="182"/>
      <c r="T35" s="806"/>
      <c r="U35" s="182"/>
      <c r="V35" s="806"/>
      <c r="W35" s="182"/>
      <c r="X35" s="806"/>
      <c r="Y35" s="182"/>
      <c r="Z35" s="806"/>
      <c r="AA35" s="807"/>
      <c r="AB35" s="806"/>
      <c r="AC35" s="807"/>
      <c r="AD35" s="806"/>
      <c r="AE35" s="807"/>
      <c r="AF35" s="806"/>
      <c r="AG35" s="807"/>
      <c r="AH35" s="806"/>
      <c r="AI35" s="807"/>
      <c r="AJ35" s="182"/>
      <c r="AK35" s="807"/>
      <c r="AL35" s="182"/>
      <c r="AM35" s="807"/>
      <c r="AN35" s="1022"/>
      <c r="AO35" s="1023"/>
      <c r="AP35" s="1022"/>
      <c r="AQ35" s="807"/>
      <c r="AR35" s="182"/>
      <c r="AS35" s="807"/>
      <c r="AT35" s="182"/>
      <c r="AU35" s="807"/>
      <c r="AV35" s="182"/>
      <c r="AW35" s="807"/>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2" t="s">
        <v>109</v>
      </c>
      <c r="D36" s="982" t="s">
        <v>110</v>
      </c>
      <c r="E36" s="983"/>
      <c r="F36" s="983"/>
      <c r="G36" s="983"/>
      <c r="H36" s="983"/>
      <c r="I36" s="983"/>
      <c r="J36" s="983"/>
      <c r="K36" s="983"/>
      <c r="L36" s="983"/>
      <c r="M36" s="983"/>
      <c r="N36" s="983"/>
      <c r="O36" s="983"/>
      <c r="P36" s="983"/>
      <c r="Q36" s="983"/>
      <c r="R36" s="983"/>
      <c r="S36" s="983"/>
      <c r="T36" s="983"/>
      <c r="U36" s="983"/>
      <c r="V36" s="983"/>
      <c r="W36" s="983"/>
      <c r="X36" s="983"/>
      <c r="Y36" s="983"/>
      <c r="Z36" s="983"/>
      <c r="AA36" s="1021"/>
      <c r="AB36" s="983"/>
      <c r="AC36" s="1021"/>
      <c r="AD36" s="983"/>
      <c r="AE36" s="1021"/>
      <c r="AF36" s="983"/>
      <c r="AG36" s="1021"/>
      <c r="AH36" s="983"/>
      <c r="AI36" s="1021"/>
      <c r="AJ36" s="983"/>
      <c r="AK36" s="1021"/>
      <c r="AL36" s="983"/>
      <c r="AM36" s="1021"/>
      <c r="AN36" s="983"/>
      <c r="AO36" s="1021"/>
      <c r="AP36" s="983"/>
      <c r="AQ36" s="1021"/>
      <c r="AR36" s="983"/>
      <c r="AS36" s="1021"/>
      <c r="AT36" s="983"/>
      <c r="AU36" s="1021"/>
      <c r="AV36" s="1021"/>
      <c r="AW36" s="1021"/>
      <c r="AX36" s="984"/>
      <c r="AZ36" s="305">
        <v>7</v>
      </c>
      <c r="BA36" s="344" t="s">
        <v>254</v>
      </c>
      <c r="BB36" s="305" t="s">
        <v>104</v>
      </c>
      <c r="BC36" s="674">
        <f>F15</f>
        <v>0</v>
      </c>
      <c r="BD36" s="400"/>
      <c r="BE36" s="400">
        <f>H15</f>
        <v>0</v>
      </c>
      <c r="BF36" s="400"/>
      <c r="BG36" s="400">
        <f>J15</f>
        <v>0</v>
      </c>
      <c r="BH36" s="400"/>
      <c r="BI36" s="400">
        <f>L15</f>
        <v>0</v>
      </c>
      <c r="BJ36" s="400"/>
      <c r="BK36" s="400">
        <f>N15</f>
        <v>0</v>
      </c>
      <c r="BL36" s="400"/>
      <c r="BM36" s="400">
        <f>P15</f>
        <v>84.1</v>
      </c>
      <c r="BN36" s="400"/>
      <c r="BO36" s="400">
        <f>R15</f>
        <v>90.9</v>
      </c>
      <c r="BP36" s="400"/>
      <c r="BQ36" s="400">
        <f>T15</f>
        <v>111.8</v>
      </c>
      <c r="BR36" s="400"/>
      <c r="BS36" s="400">
        <f>V15</f>
        <v>121.7</v>
      </c>
      <c r="BT36" s="400"/>
      <c r="BU36" s="400">
        <f>X15</f>
        <v>136.4</v>
      </c>
      <c r="BV36" s="400"/>
      <c r="BW36" s="400">
        <f>Z15</f>
        <v>136.6</v>
      </c>
      <c r="BX36" s="400"/>
      <c r="BY36" s="400">
        <f>AB15</f>
        <v>121.2</v>
      </c>
      <c r="BZ36" s="400"/>
      <c r="CA36" s="400">
        <f>AD15</f>
        <v>122.5</v>
      </c>
      <c r="CB36" s="400"/>
      <c r="CC36" s="400">
        <f>AF15</f>
        <v>132.7</v>
      </c>
      <c r="CD36" s="400"/>
      <c r="CE36" s="400">
        <f>AH15</f>
        <v>138</v>
      </c>
      <c r="CF36" s="676"/>
      <c r="CG36" s="400">
        <f>AJ15</f>
        <v>95.8</v>
      </c>
      <c r="CH36" s="400"/>
      <c r="CI36" s="400">
        <f>AL15</f>
        <v>96.48</v>
      </c>
      <c r="CJ36" s="400"/>
      <c r="CK36" s="400">
        <f>AN15</f>
        <v>159.48</v>
      </c>
      <c r="CL36" s="676"/>
      <c r="CM36" s="400">
        <f>AP15</f>
        <v>154.94</v>
      </c>
      <c r="CN36" s="676"/>
      <c r="CO36" s="400">
        <f>AR15</f>
        <v>131.99</v>
      </c>
      <c r="CP36" s="400"/>
      <c r="CQ36" s="400">
        <f>AT15</f>
        <v>132.73</v>
      </c>
      <c r="CR36" s="400"/>
      <c r="CS36" s="400">
        <f>AV15</f>
        <v>104.53</v>
      </c>
      <c r="CT36" s="676"/>
    </row>
    <row r="37" spans="1:98" ht="15.75" customHeight="1">
      <c r="A37" s="365">
        <v>0</v>
      </c>
      <c r="B37" s="365">
        <v>5625</v>
      </c>
      <c r="C37" s="803" t="s">
        <v>362</v>
      </c>
      <c r="D37" s="979" t="s">
        <v>369</v>
      </c>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c r="AF37" s="979"/>
      <c r="AG37" s="979"/>
      <c r="AH37" s="979"/>
      <c r="AI37" s="979"/>
      <c r="AJ37" s="979"/>
      <c r="AK37" s="979"/>
      <c r="AL37" s="979"/>
      <c r="AM37" s="979"/>
      <c r="AN37" s="979"/>
      <c r="AO37" s="979"/>
      <c r="AP37" s="979"/>
      <c r="AQ37" s="979"/>
      <c r="AR37" s="979"/>
      <c r="AS37" s="979"/>
      <c r="AT37" s="979"/>
      <c r="AU37" s="979"/>
      <c r="AV37" s="979"/>
      <c r="AW37" s="979"/>
      <c r="AX37" s="981"/>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84.1</v>
      </c>
      <c r="BN37" s="400"/>
      <c r="BO37" s="400">
        <f>R12+R13-R14</f>
        <v>90.9</v>
      </c>
      <c r="BP37" s="400"/>
      <c r="BQ37" s="400">
        <f>T12+T13-T14</f>
        <v>111.8</v>
      </c>
      <c r="BR37" s="400"/>
      <c r="BS37" s="400">
        <f>V12+V13-V14</f>
        <v>121.7</v>
      </c>
      <c r="BT37" s="400"/>
      <c r="BU37" s="400">
        <f>X12+X13-X14</f>
        <v>136.4</v>
      </c>
      <c r="BV37" s="400"/>
      <c r="BW37" s="400">
        <f>Z12+Z13-Z14</f>
        <v>136.6</v>
      </c>
      <c r="BX37" s="400"/>
      <c r="BY37" s="400">
        <f>AB12+AB13-AB14</f>
        <v>121.2</v>
      </c>
      <c r="BZ37" s="400"/>
      <c r="CA37" s="400">
        <f>AD12+AD13-AD14</f>
        <v>122.5</v>
      </c>
      <c r="CB37" s="400"/>
      <c r="CC37" s="400">
        <f>AF12+AF13-AF14</f>
        <v>132.7</v>
      </c>
      <c r="CD37" s="400"/>
      <c r="CE37" s="400">
        <f>AH12+AH13-AH14</f>
        <v>138</v>
      </c>
      <c r="CF37" s="676"/>
      <c r="CG37" s="400">
        <f>AJ12+AJ13-AJ14</f>
        <v>95.8</v>
      </c>
      <c r="CH37" s="400"/>
      <c r="CI37" s="400">
        <f>AL12+AL13-AL14</f>
        <v>96.48</v>
      </c>
      <c r="CJ37" s="400"/>
      <c r="CK37" s="400">
        <f>AN12+AN13-AN14</f>
        <v>159.48</v>
      </c>
      <c r="CL37" s="676"/>
      <c r="CM37" s="400">
        <f>AP12+AP13-AP14</f>
        <v>154.94</v>
      </c>
      <c r="CN37" s="676"/>
      <c r="CO37" s="400">
        <f>AR12+AR13-AR14</f>
        <v>131.99</v>
      </c>
      <c r="CP37" s="400"/>
      <c r="CQ37" s="400">
        <f>AT12+AT13-AT14</f>
        <v>132.73</v>
      </c>
      <c r="CR37" s="400"/>
      <c r="CS37" s="400">
        <f>AV12+AV13-AV14</f>
        <v>104.53</v>
      </c>
      <c r="CT37" s="676"/>
    </row>
    <row r="38" spans="1:98" ht="15.75" customHeight="1">
      <c r="A38" s="365">
        <v>1</v>
      </c>
      <c r="B38" s="365">
        <v>4694</v>
      </c>
      <c r="C38" s="804" t="s">
        <v>361</v>
      </c>
      <c r="D38" s="974" t="s">
        <v>370</v>
      </c>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4"/>
      <c r="AR38" s="974"/>
      <c r="AS38" s="974"/>
      <c r="AT38" s="974"/>
      <c r="AU38" s="974"/>
      <c r="AV38" s="974"/>
      <c r="AW38" s="974"/>
      <c r="AX38" s="976"/>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1:98" ht="15.75" customHeight="1">
      <c r="A39" s="365">
        <v>0</v>
      </c>
      <c r="B39" s="365">
        <v>4081</v>
      </c>
      <c r="C39" s="804" t="s">
        <v>363</v>
      </c>
      <c r="D39" s="974" t="s">
        <v>371</v>
      </c>
      <c r="E39" s="974"/>
      <c r="F39" s="974"/>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976"/>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84.1</v>
      </c>
      <c r="BN39" s="400"/>
      <c r="BO39" s="400">
        <f>R16+R17+R18+R20+R22</f>
        <v>90.9</v>
      </c>
      <c r="BP39" s="400"/>
      <c r="BQ39" s="400">
        <f>T16+T17+T18+T20+T22</f>
        <v>111.8</v>
      </c>
      <c r="BR39" s="400"/>
      <c r="BS39" s="400">
        <f>V16+V17+V18+V20+V22</f>
        <v>121.7</v>
      </c>
      <c r="BT39" s="400"/>
      <c r="BU39" s="400">
        <f>X16+X17+X18+X20+X22</f>
        <v>136.4</v>
      </c>
      <c r="BV39" s="400"/>
      <c r="BW39" s="400">
        <f>Z16+Z17+Z18+Z20+Z22</f>
        <v>136.6</v>
      </c>
      <c r="BX39" s="400"/>
      <c r="BY39" s="400">
        <f>AB16+AB17+AB18+AB20+AB22</f>
        <v>121.2</v>
      </c>
      <c r="BZ39" s="400"/>
      <c r="CA39" s="400">
        <f>AD16+AD17+AD18+AD20+AD22</f>
        <v>122.5</v>
      </c>
      <c r="CB39" s="400"/>
      <c r="CC39" s="400">
        <f>AF16+AF17+AF18+AF20+AF22</f>
        <v>132.7</v>
      </c>
      <c r="CD39" s="400"/>
      <c r="CE39" s="400">
        <f>AH16+AH17+AH18+AH20+AH22</f>
        <v>138</v>
      </c>
      <c r="CF39" s="676"/>
      <c r="CG39" s="400">
        <f>AJ16+AJ17+AJ18+AJ20+AJ22</f>
        <v>95.8</v>
      </c>
      <c r="CH39" s="400"/>
      <c r="CI39" s="400">
        <f>AL16+AL17+AL18+AL20+AL22</f>
        <v>96.48</v>
      </c>
      <c r="CJ39" s="400"/>
      <c r="CK39" s="400">
        <f>AN16+AN17+AN18+AN20+AN22</f>
        <v>159.48</v>
      </c>
      <c r="CL39" s="676"/>
      <c r="CM39" s="400">
        <f>AP16+AP17+AP18+AP20+AP22</f>
        <v>154.94</v>
      </c>
      <c r="CN39" s="676"/>
      <c r="CO39" s="400">
        <f>AR16+AR17+AR18+AR20+AR22</f>
        <v>131.99</v>
      </c>
      <c r="CP39" s="400"/>
      <c r="CQ39" s="400">
        <f>AT16+AT17+AT18+AT20+AT22</f>
        <v>135.84</v>
      </c>
      <c r="CR39" s="400"/>
      <c r="CS39" s="400">
        <f>AV16+AV17+AV18+AV20+AV22</f>
        <v>108.4</v>
      </c>
      <c r="CT39" s="676"/>
    </row>
    <row r="40" spans="1:98" ht="15.75" customHeight="1">
      <c r="A40" s="365">
        <v>1</v>
      </c>
      <c r="B40" s="365">
        <v>-1</v>
      </c>
      <c r="C40" s="804" t="s">
        <v>376</v>
      </c>
      <c r="D40" s="974" t="s">
        <v>377</v>
      </c>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976"/>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3:98" ht="15.75" customHeight="1">
      <c r="C41" s="804"/>
      <c r="D41" s="974"/>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4"/>
      <c r="AF41" s="974"/>
      <c r="AG41" s="974"/>
      <c r="AH41" s="974"/>
      <c r="AI41" s="974"/>
      <c r="AJ41" s="974"/>
      <c r="AK41" s="974"/>
      <c r="AL41" s="974"/>
      <c r="AM41" s="974"/>
      <c r="AN41" s="974"/>
      <c r="AO41" s="974"/>
      <c r="AP41" s="974"/>
      <c r="AQ41" s="974"/>
      <c r="AR41" s="974"/>
      <c r="AS41" s="974"/>
      <c r="AT41" s="974"/>
      <c r="AU41" s="974"/>
      <c r="AV41" s="974"/>
      <c r="AW41" s="974"/>
      <c r="AX41" s="976"/>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80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6"/>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6"/>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974"/>
      <c r="AP44" s="974"/>
      <c r="AQ44" s="974"/>
      <c r="AR44" s="974"/>
      <c r="AS44" s="974"/>
      <c r="AT44" s="974"/>
      <c r="AU44" s="974"/>
      <c r="AV44" s="974"/>
      <c r="AW44" s="974"/>
      <c r="AX44" s="976"/>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974"/>
      <c r="AR45" s="974"/>
      <c r="AS45" s="974"/>
      <c r="AT45" s="974"/>
      <c r="AU45" s="974"/>
      <c r="AV45" s="974"/>
      <c r="AW45" s="974"/>
      <c r="AX45" s="976"/>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4"/>
      <c r="D46" s="974"/>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974"/>
      <c r="AP46" s="974"/>
      <c r="AQ46" s="974"/>
      <c r="AR46" s="974"/>
      <c r="AS46" s="974"/>
      <c r="AT46" s="974"/>
      <c r="AU46" s="974"/>
      <c r="AV46" s="974"/>
      <c r="AW46" s="974"/>
      <c r="AX46" s="976"/>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974"/>
      <c r="AP47" s="974"/>
      <c r="AQ47" s="974"/>
      <c r="AR47" s="974"/>
      <c r="AS47" s="974"/>
      <c r="AT47" s="974"/>
      <c r="AU47" s="974"/>
      <c r="AV47" s="974"/>
      <c r="AW47" s="974"/>
      <c r="AX47" s="976"/>
      <c r="AY47" s="211"/>
      <c r="AZ47" s="251"/>
      <c r="BA47" s="1025"/>
      <c r="BB47" s="1025"/>
      <c r="BC47" s="1025"/>
      <c r="BD47" s="1025"/>
      <c r="BE47" s="1025"/>
      <c r="BF47" s="1025"/>
      <c r="BG47" s="1025"/>
      <c r="BH47" s="1025"/>
      <c r="BI47" s="1025"/>
      <c r="BJ47" s="1025"/>
      <c r="BK47" s="1025"/>
      <c r="BL47" s="1025"/>
      <c r="BM47" s="1025"/>
      <c r="BN47" s="1025"/>
      <c r="BO47" s="1025"/>
      <c r="BP47" s="1025"/>
      <c r="BQ47" s="1025"/>
      <c r="BR47" s="1025"/>
      <c r="BS47" s="1025"/>
      <c r="BT47" s="1025"/>
      <c r="BU47" s="1025"/>
      <c r="BV47" s="1025"/>
      <c r="BW47" s="1025"/>
      <c r="BX47" s="1025"/>
      <c r="BY47" s="1025"/>
      <c r="BZ47" s="1025"/>
      <c r="CA47" s="1025"/>
      <c r="CB47" s="1025"/>
      <c r="CC47" s="1025"/>
      <c r="CD47" s="1025"/>
      <c r="CE47" s="1025"/>
      <c r="CF47" s="1025"/>
      <c r="CG47" s="1025"/>
      <c r="CH47" s="1025"/>
      <c r="CI47" s="1025"/>
      <c r="CJ47" s="1025"/>
      <c r="CK47" s="1025"/>
      <c r="CL47" s="251"/>
      <c r="CM47" s="251"/>
      <c r="CN47" s="251"/>
      <c r="CO47" s="251"/>
      <c r="CP47" s="251"/>
      <c r="CQ47" s="251"/>
      <c r="CR47" s="251"/>
      <c r="CS47" s="251"/>
      <c r="CT47" s="251"/>
      <c r="CU47" s="2"/>
      <c r="CV47" s="2"/>
      <c r="CW47" s="2"/>
      <c r="CX47" s="2"/>
      <c r="CY47" s="2"/>
      <c r="CZ47" s="2"/>
      <c r="DA47" s="2"/>
      <c r="DB47" s="2"/>
    </row>
    <row r="48" spans="3:106" ht="15.75" customHeight="1">
      <c r="C48" s="804"/>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4"/>
      <c r="AT48" s="974"/>
      <c r="AU48" s="974"/>
      <c r="AV48" s="974"/>
      <c r="AW48" s="974"/>
      <c r="AX48" s="976"/>
      <c r="AY48" s="211"/>
      <c r="AZ48" s="251"/>
      <c r="BA48" s="1025"/>
      <c r="BB48" s="1025"/>
      <c r="BC48" s="1025"/>
      <c r="BD48" s="1025"/>
      <c r="BE48" s="1025"/>
      <c r="BF48" s="1025"/>
      <c r="BG48" s="1025"/>
      <c r="BH48" s="1025"/>
      <c r="BI48" s="1025"/>
      <c r="BJ48" s="1025"/>
      <c r="BK48" s="1025"/>
      <c r="BL48" s="1025"/>
      <c r="BM48" s="1025"/>
      <c r="BN48" s="1025"/>
      <c r="BO48" s="1025"/>
      <c r="BP48" s="1025"/>
      <c r="BQ48" s="1025"/>
      <c r="BR48" s="1025"/>
      <c r="BS48" s="1025"/>
      <c r="BT48" s="1025"/>
      <c r="BU48" s="1025"/>
      <c r="BV48" s="1025"/>
      <c r="BW48" s="1025"/>
      <c r="BX48" s="1025"/>
      <c r="BY48" s="1025"/>
      <c r="BZ48" s="1025"/>
      <c r="CA48" s="1025"/>
      <c r="CB48" s="1025"/>
      <c r="CC48" s="1025"/>
      <c r="CD48" s="1025"/>
      <c r="CE48" s="1025"/>
      <c r="CF48" s="1025"/>
      <c r="CG48" s="1025"/>
      <c r="CH48" s="1025"/>
      <c r="CI48" s="1025"/>
      <c r="CJ48" s="1025"/>
      <c r="CK48" s="1025"/>
      <c r="CL48" s="251"/>
      <c r="CM48" s="251"/>
      <c r="CN48" s="251"/>
      <c r="CO48" s="251"/>
      <c r="CP48" s="251"/>
      <c r="CQ48" s="251"/>
      <c r="CR48" s="251"/>
      <c r="CS48" s="251"/>
      <c r="CT48" s="251"/>
      <c r="CU48" s="2"/>
      <c r="CV48" s="2"/>
      <c r="CW48" s="2"/>
      <c r="CX48" s="2"/>
      <c r="CY48" s="2"/>
      <c r="CZ48" s="2"/>
      <c r="DA48" s="2"/>
      <c r="DB48" s="2"/>
    </row>
    <row r="49" spans="3:106" ht="15.75" customHeight="1">
      <c r="C49" s="804"/>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c r="AW49" s="974"/>
      <c r="AX49" s="976"/>
      <c r="AY49" s="211"/>
      <c r="AZ49" s="251"/>
      <c r="BA49" s="1025"/>
      <c r="BB49" s="1025"/>
      <c r="BC49" s="1025"/>
      <c r="BD49" s="1025"/>
      <c r="BE49" s="1025"/>
      <c r="BF49" s="1025"/>
      <c r="BG49" s="1025"/>
      <c r="BH49" s="1025"/>
      <c r="BI49" s="1025"/>
      <c r="BJ49" s="1025"/>
      <c r="BK49" s="1025"/>
      <c r="BL49" s="1025"/>
      <c r="BM49" s="1025"/>
      <c r="BN49" s="1025"/>
      <c r="BO49" s="1025"/>
      <c r="BP49" s="1025"/>
      <c r="BQ49" s="1025"/>
      <c r="BR49" s="1025"/>
      <c r="BS49" s="1025"/>
      <c r="BT49" s="1025"/>
      <c r="BU49" s="1025"/>
      <c r="BV49" s="1025"/>
      <c r="BW49" s="1025"/>
      <c r="BX49" s="1025"/>
      <c r="BY49" s="1025"/>
      <c r="BZ49" s="1025"/>
      <c r="CA49" s="1025"/>
      <c r="CB49" s="1025"/>
      <c r="CC49" s="1025"/>
      <c r="CD49" s="1025"/>
      <c r="CE49" s="1025"/>
      <c r="CF49" s="1025"/>
      <c r="CG49" s="1025"/>
      <c r="CH49" s="1025"/>
      <c r="CI49" s="1025"/>
      <c r="CJ49" s="1025"/>
      <c r="CK49" s="1025"/>
      <c r="CL49" s="251"/>
      <c r="CM49" s="251"/>
      <c r="CN49" s="251"/>
      <c r="CO49" s="251"/>
      <c r="CP49" s="251"/>
      <c r="CQ49" s="251"/>
      <c r="CR49" s="251"/>
      <c r="CS49" s="251"/>
      <c r="CT49" s="251"/>
      <c r="CU49" s="2"/>
      <c r="CV49" s="2"/>
      <c r="CW49" s="2"/>
      <c r="CX49" s="2"/>
      <c r="CY49" s="2"/>
      <c r="CZ49" s="2"/>
      <c r="DA49" s="2"/>
      <c r="DB49" s="2"/>
    </row>
    <row r="50" spans="3:106" ht="15.75" customHeight="1">
      <c r="C50" s="80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4"/>
      <c r="AX50" s="976"/>
      <c r="AY50" s="211"/>
      <c r="AZ50" s="251"/>
      <c r="BA50" s="1025"/>
      <c r="BB50" s="1025"/>
      <c r="BC50" s="1025"/>
      <c r="BD50" s="1025"/>
      <c r="BE50" s="1025"/>
      <c r="BF50" s="1025"/>
      <c r="BG50" s="1025"/>
      <c r="BH50" s="1025"/>
      <c r="BI50" s="1025"/>
      <c r="BJ50" s="1025"/>
      <c r="BK50" s="1025"/>
      <c r="BL50" s="1025"/>
      <c r="BM50" s="1025"/>
      <c r="BN50" s="1025"/>
      <c r="BO50" s="1025"/>
      <c r="BP50" s="1025"/>
      <c r="BQ50" s="1025"/>
      <c r="BR50" s="1025"/>
      <c r="BS50" s="1025"/>
      <c r="BT50" s="1025"/>
      <c r="BU50" s="1025"/>
      <c r="BV50" s="1025"/>
      <c r="BW50" s="1025"/>
      <c r="BX50" s="1025"/>
      <c r="BY50" s="1025"/>
      <c r="BZ50" s="1025"/>
      <c r="CA50" s="1025"/>
      <c r="CB50" s="1025"/>
      <c r="CC50" s="1025"/>
      <c r="CD50" s="1025"/>
      <c r="CE50" s="1025"/>
      <c r="CF50" s="1025"/>
      <c r="CG50" s="1025"/>
      <c r="CH50" s="1025"/>
      <c r="CI50" s="1025"/>
      <c r="CJ50" s="1025"/>
      <c r="CK50" s="1025"/>
      <c r="CL50" s="251"/>
      <c r="CM50" s="251"/>
      <c r="CN50" s="251"/>
      <c r="CO50" s="251"/>
      <c r="CP50" s="251"/>
      <c r="CQ50" s="251"/>
      <c r="CR50" s="251"/>
      <c r="CS50" s="251"/>
      <c r="CT50" s="251"/>
      <c r="CU50" s="2"/>
      <c r="CV50" s="2"/>
      <c r="CW50" s="2"/>
      <c r="CX50" s="2"/>
      <c r="CY50" s="2"/>
      <c r="CZ50" s="2"/>
      <c r="DA50" s="2"/>
      <c r="DB50" s="2"/>
    </row>
    <row r="51" spans="3:106" ht="15.75" customHeight="1">
      <c r="C51" s="80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974"/>
      <c r="AP51" s="974"/>
      <c r="AQ51" s="974"/>
      <c r="AR51" s="974"/>
      <c r="AS51" s="974"/>
      <c r="AT51" s="974"/>
      <c r="AU51" s="974"/>
      <c r="AV51" s="974"/>
      <c r="AW51" s="974"/>
      <c r="AX51" s="976"/>
      <c r="AY51" s="211"/>
      <c r="AZ51" s="251"/>
      <c r="BA51" s="1025"/>
      <c r="BB51" s="1025"/>
      <c r="BC51" s="1025"/>
      <c r="BD51" s="1025"/>
      <c r="BE51" s="1025"/>
      <c r="BF51" s="1025"/>
      <c r="BG51" s="1025"/>
      <c r="BH51" s="1025"/>
      <c r="BI51" s="1025"/>
      <c r="BJ51" s="1025"/>
      <c r="BK51" s="1025"/>
      <c r="BL51" s="1025"/>
      <c r="BM51" s="1025"/>
      <c r="BN51" s="1025"/>
      <c r="BO51" s="1025"/>
      <c r="BP51" s="1025"/>
      <c r="BQ51" s="1025"/>
      <c r="BR51" s="1025"/>
      <c r="BS51" s="1025"/>
      <c r="BT51" s="1025"/>
      <c r="BU51" s="1025"/>
      <c r="BV51" s="1025"/>
      <c r="BW51" s="1025"/>
      <c r="BX51" s="1025"/>
      <c r="BY51" s="1025"/>
      <c r="BZ51" s="1025"/>
      <c r="CA51" s="1025"/>
      <c r="CB51" s="1025"/>
      <c r="CC51" s="1025"/>
      <c r="CD51" s="1025"/>
      <c r="CE51" s="1025"/>
      <c r="CF51" s="1025"/>
      <c r="CG51" s="1025"/>
      <c r="CH51" s="1025"/>
      <c r="CI51" s="1025"/>
      <c r="CJ51" s="1025"/>
      <c r="CK51" s="1025"/>
      <c r="CL51" s="251"/>
      <c r="CM51" s="251"/>
      <c r="CN51" s="251"/>
      <c r="CO51" s="251"/>
      <c r="CP51" s="251"/>
      <c r="CQ51" s="251"/>
      <c r="CR51" s="251"/>
      <c r="CS51" s="251"/>
      <c r="CT51" s="251"/>
      <c r="CU51" s="2"/>
      <c r="CV51" s="2"/>
      <c r="CW51" s="2"/>
      <c r="CX51" s="2"/>
      <c r="CY51" s="2"/>
      <c r="CZ51" s="2"/>
      <c r="DA51" s="2"/>
      <c r="DB51" s="2"/>
    </row>
    <row r="52" spans="3:106" ht="15.75" customHeight="1">
      <c r="C52" s="80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c r="AD52" s="974"/>
      <c r="AE52" s="974"/>
      <c r="AF52" s="974"/>
      <c r="AG52" s="974"/>
      <c r="AH52" s="974"/>
      <c r="AI52" s="974"/>
      <c r="AJ52" s="974"/>
      <c r="AK52" s="974"/>
      <c r="AL52" s="974"/>
      <c r="AM52" s="974"/>
      <c r="AN52" s="974"/>
      <c r="AO52" s="974"/>
      <c r="AP52" s="974"/>
      <c r="AQ52" s="974"/>
      <c r="AR52" s="974"/>
      <c r="AS52" s="974"/>
      <c r="AT52" s="974"/>
      <c r="AU52" s="974"/>
      <c r="AV52" s="974"/>
      <c r="AW52" s="974"/>
      <c r="AX52" s="976"/>
      <c r="AY52" s="211"/>
      <c r="AZ52" s="251"/>
      <c r="BA52" s="1025"/>
      <c r="BB52" s="1025"/>
      <c r="BC52" s="1025"/>
      <c r="BD52" s="1025"/>
      <c r="BE52" s="1025"/>
      <c r="BF52" s="1025"/>
      <c r="BG52" s="1025"/>
      <c r="BH52" s="1025"/>
      <c r="BI52" s="1025"/>
      <c r="BJ52" s="1025"/>
      <c r="BK52" s="1025"/>
      <c r="BL52" s="1025"/>
      <c r="BM52" s="1025"/>
      <c r="BN52" s="1025"/>
      <c r="BO52" s="1025"/>
      <c r="BP52" s="1025"/>
      <c r="BQ52" s="1025"/>
      <c r="BR52" s="1025"/>
      <c r="BS52" s="1025"/>
      <c r="BT52" s="1025"/>
      <c r="BU52" s="1025"/>
      <c r="BV52" s="1025"/>
      <c r="BW52" s="1025"/>
      <c r="BX52" s="1025"/>
      <c r="BY52" s="1025"/>
      <c r="BZ52" s="1025"/>
      <c r="CA52" s="1025"/>
      <c r="CB52" s="1025"/>
      <c r="CC52" s="1025"/>
      <c r="CD52" s="1025"/>
      <c r="CE52" s="1025"/>
      <c r="CF52" s="1025"/>
      <c r="CG52" s="1025"/>
      <c r="CH52" s="1025"/>
      <c r="CI52" s="1025"/>
      <c r="CJ52" s="1025"/>
      <c r="CK52" s="1025"/>
      <c r="CL52" s="251"/>
      <c r="CM52" s="251"/>
      <c r="CN52" s="251"/>
      <c r="CO52" s="251"/>
      <c r="CP52" s="251"/>
      <c r="CQ52" s="251"/>
      <c r="CR52" s="251"/>
      <c r="CS52" s="251"/>
      <c r="CT52" s="251"/>
      <c r="CU52" s="2"/>
      <c r="CV52" s="2"/>
      <c r="CW52" s="2"/>
      <c r="CX52" s="2"/>
      <c r="CY52" s="2"/>
      <c r="CZ52" s="2"/>
      <c r="DA52" s="2"/>
      <c r="DB52" s="2"/>
    </row>
    <row r="53" spans="3:106" ht="15.75" customHeight="1">
      <c r="C53" s="804"/>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4"/>
      <c r="AQ53" s="974"/>
      <c r="AR53" s="974"/>
      <c r="AS53" s="974"/>
      <c r="AT53" s="974"/>
      <c r="AU53" s="974"/>
      <c r="AV53" s="974"/>
      <c r="AW53" s="974"/>
      <c r="AX53" s="976"/>
      <c r="AY53" s="211"/>
      <c r="AZ53" s="251"/>
      <c r="BA53" s="1025"/>
      <c r="BB53" s="1025"/>
      <c r="BC53" s="1025"/>
      <c r="BD53" s="1025"/>
      <c r="BE53" s="1025"/>
      <c r="BF53" s="1025"/>
      <c r="BG53" s="1025"/>
      <c r="BH53" s="1025"/>
      <c r="BI53" s="1025"/>
      <c r="BJ53" s="1025"/>
      <c r="BK53" s="1025"/>
      <c r="BL53" s="1025"/>
      <c r="BM53" s="1025"/>
      <c r="BN53" s="1025"/>
      <c r="BO53" s="1025"/>
      <c r="BP53" s="1025"/>
      <c r="BQ53" s="1025"/>
      <c r="BR53" s="1025"/>
      <c r="BS53" s="1025"/>
      <c r="BT53" s="1025"/>
      <c r="BU53" s="1025"/>
      <c r="BV53" s="1025"/>
      <c r="BW53" s="1025"/>
      <c r="BX53" s="1025"/>
      <c r="BY53" s="1025"/>
      <c r="BZ53" s="1025"/>
      <c r="CA53" s="1025"/>
      <c r="CB53" s="1025"/>
      <c r="CC53" s="1025"/>
      <c r="CD53" s="1025"/>
      <c r="CE53" s="1025"/>
      <c r="CF53" s="1025"/>
      <c r="CG53" s="1025"/>
      <c r="CH53" s="1025"/>
      <c r="CI53" s="1025"/>
      <c r="CJ53" s="1025"/>
      <c r="CK53" s="1025"/>
      <c r="CL53" s="251"/>
      <c r="CM53" s="251"/>
      <c r="CN53" s="251"/>
      <c r="CO53" s="251"/>
      <c r="CP53" s="251"/>
      <c r="CQ53" s="251"/>
      <c r="CR53" s="251"/>
      <c r="CS53" s="251"/>
      <c r="CT53" s="251"/>
      <c r="CU53" s="2"/>
      <c r="CV53" s="2"/>
      <c r="CW53" s="2"/>
      <c r="CX53" s="2"/>
      <c r="CY53" s="2"/>
      <c r="CZ53" s="2"/>
      <c r="DA53" s="2"/>
      <c r="DB53" s="2"/>
    </row>
    <row r="54" spans="3:106" ht="15.75" customHeight="1">
      <c r="C54" s="804"/>
      <c r="D54" s="974"/>
      <c r="E54" s="974"/>
      <c r="F54" s="974"/>
      <c r="G54" s="974"/>
      <c r="H54" s="974"/>
      <c r="I54" s="974"/>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974"/>
      <c r="AP54" s="974"/>
      <c r="AQ54" s="974"/>
      <c r="AR54" s="974"/>
      <c r="AS54" s="974"/>
      <c r="AT54" s="974"/>
      <c r="AU54" s="974"/>
      <c r="AV54" s="974"/>
      <c r="AW54" s="974"/>
      <c r="AX54" s="976"/>
      <c r="AY54" s="211"/>
      <c r="AZ54" s="251"/>
      <c r="BA54" s="1025"/>
      <c r="BB54" s="1025"/>
      <c r="BC54" s="1025"/>
      <c r="BD54" s="1025"/>
      <c r="BE54" s="1025"/>
      <c r="BF54" s="1025"/>
      <c r="BG54" s="1025"/>
      <c r="BH54" s="1025"/>
      <c r="BI54" s="1025"/>
      <c r="BJ54" s="1025"/>
      <c r="BK54" s="1025"/>
      <c r="BL54" s="1025"/>
      <c r="BM54" s="1025"/>
      <c r="BN54" s="1025"/>
      <c r="BO54" s="1025"/>
      <c r="BP54" s="1025"/>
      <c r="BQ54" s="1025"/>
      <c r="BR54" s="1025"/>
      <c r="BS54" s="1025"/>
      <c r="BT54" s="1025"/>
      <c r="BU54" s="1025"/>
      <c r="BV54" s="1025"/>
      <c r="BW54" s="1025"/>
      <c r="BX54" s="1025"/>
      <c r="BY54" s="1025"/>
      <c r="BZ54" s="1025"/>
      <c r="CA54" s="1025"/>
      <c r="CB54" s="1025"/>
      <c r="CC54" s="1025"/>
      <c r="CD54" s="1025"/>
      <c r="CE54" s="1025"/>
      <c r="CF54" s="1025"/>
      <c r="CG54" s="1025"/>
      <c r="CH54" s="1025"/>
      <c r="CI54" s="1025"/>
      <c r="CJ54" s="1025"/>
      <c r="CK54" s="1025"/>
      <c r="CL54" s="251"/>
      <c r="CM54" s="251"/>
      <c r="CN54" s="251"/>
      <c r="CO54" s="251"/>
      <c r="CP54" s="251"/>
      <c r="CQ54" s="251"/>
      <c r="CR54" s="251"/>
      <c r="CS54" s="251"/>
      <c r="CT54" s="251"/>
      <c r="CU54" s="2"/>
      <c r="CV54" s="2"/>
      <c r="CW54" s="2"/>
      <c r="CX54" s="2"/>
      <c r="CY54" s="2"/>
      <c r="CZ54" s="2"/>
      <c r="DA54" s="2"/>
      <c r="DB54" s="2"/>
    </row>
    <row r="55" spans="3:106" ht="15.75" customHeight="1">
      <c r="C55" s="804"/>
      <c r="D55" s="974"/>
      <c r="E55" s="974"/>
      <c r="F55" s="974"/>
      <c r="G55" s="974"/>
      <c r="H55" s="974"/>
      <c r="I55" s="974"/>
      <c r="J55" s="974"/>
      <c r="K55" s="974"/>
      <c r="L55" s="974"/>
      <c r="M55" s="974"/>
      <c r="N55" s="974"/>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974"/>
      <c r="AP55" s="974"/>
      <c r="AQ55" s="974"/>
      <c r="AR55" s="974"/>
      <c r="AS55" s="974"/>
      <c r="AT55" s="974"/>
      <c r="AU55" s="974"/>
      <c r="AV55" s="974"/>
      <c r="AW55" s="974"/>
      <c r="AX55" s="976"/>
      <c r="AY55" s="211"/>
      <c r="AZ55" s="251"/>
      <c r="BA55" s="1025"/>
      <c r="BB55" s="1025"/>
      <c r="BC55" s="1025"/>
      <c r="BD55" s="1025"/>
      <c r="BE55" s="1025"/>
      <c r="BF55" s="1025"/>
      <c r="BG55" s="1025"/>
      <c r="BH55" s="1025"/>
      <c r="BI55" s="1025"/>
      <c r="BJ55" s="1025"/>
      <c r="BK55" s="1025"/>
      <c r="BL55" s="1025"/>
      <c r="BM55" s="1025"/>
      <c r="BN55" s="1025"/>
      <c r="BO55" s="1025"/>
      <c r="BP55" s="1025"/>
      <c r="BQ55" s="1025"/>
      <c r="BR55" s="1025"/>
      <c r="BS55" s="1025"/>
      <c r="BT55" s="1025"/>
      <c r="BU55" s="1025"/>
      <c r="BV55" s="1025"/>
      <c r="BW55" s="1025"/>
      <c r="BX55" s="1025"/>
      <c r="BY55" s="1025"/>
      <c r="BZ55" s="1025"/>
      <c r="CA55" s="1025"/>
      <c r="CB55" s="1025"/>
      <c r="CC55" s="1025"/>
      <c r="CD55" s="1025"/>
      <c r="CE55" s="1025"/>
      <c r="CF55" s="1025"/>
      <c r="CG55" s="1025"/>
      <c r="CH55" s="1025"/>
      <c r="CI55" s="1025"/>
      <c r="CJ55" s="1025"/>
      <c r="CK55" s="1025"/>
      <c r="CL55" s="251"/>
      <c r="CM55" s="251"/>
      <c r="CN55" s="251"/>
      <c r="CO55" s="251"/>
      <c r="CP55" s="251"/>
      <c r="CQ55" s="251"/>
      <c r="CR55" s="251"/>
      <c r="CS55" s="251"/>
      <c r="CT55" s="251"/>
      <c r="CU55" s="2"/>
      <c r="CV55" s="2"/>
      <c r="CW55" s="2"/>
      <c r="CX55" s="2"/>
      <c r="CY55" s="2"/>
      <c r="CZ55" s="2"/>
      <c r="DA55" s="2"/>
      <c r="DB55" s="2"/>
    </row>
    <row r="56" spans="3:106" ht="15.75" customHeight="1">
      <c r="C56" s="804"/>
      <c r="D56" s="974"/>
      <c r="E56" s="974"/>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4"/>
      <c r="AT56" s="974"/>
      <c r="AU56" s="974"/>
      <c r="AV56" s="974"/>
      <c r="AW56" s="974"/>
      <c r="AX56" s="976"/>
      <c r="AY56" s="211"/>
      <c r="AZ56" s="251"/>
      <c r="BA56" s="1025"/>
      <c r="BB56" s="1025"/>
      <c r="BC56" s="1025"/>
      <c r="BD56" s="1025"/>
      <c r="BE56" s="1025"/>
      <c r="BF56" s="1025"/>
      <c r="BG56" s="1025"/>
      <c r="BH56" s="1025"/>
      <c r="BI56" s="1025"/>
      <c r="BJ56" s="1025"/>
      <c r="BK56" s="1025"/>
      <c r="BL56" s="1025"/>
      <c r="BM56" s="1025"/>
      <c r="BN56" s="1025"/>
      <c r="BO56" s="1025"/>
      <c r="BP56" s="1025"/>
      <c r="BQ56" s="1025"/>
      <c r="BR56" s="1025"/>
      <c r="BS56" s="1025"/>
      <c r="BT56" s="1025"/>
      <c r="BU56" s="1025"/>
      <c r="BV56" s="1025"/>
      <c r="BW56" s="1025"/>
      <c r="BX56" s="1025"/>
      <c r="BY56" s="1025"/>
      <c r="BZ56" s="1025"/>
      <c r="CA56" s="1025"/>
      <c r="CB56" s="1025"/>
      <c r="CC56" s="1025"/>
      <c r="CD56" s="1025"/>
      <c r="CE56" s="1025"/>
      <c r="CF56" s="1025"/>
      <c r="CG56" s="1025"/>
      <c r="CH56" s="1025"/>
      <c r="CI56" s="1025"/>
      <c r="CJ56" s="1025"/>
      <c r="CK56" s="1025"/>
      <c r="CL56" s="251"/>
      <c r="CM56" s="251"/>
      <c r="CN56" s="251"/>
      <c r="CO56" s="251"/>
      <c r="CP56" s="251"/>
      <c r="CQ56" s="251"/>
      <c r="CR56" s="251"/>
      <c r="CS56" s="251"/>
      <c r="CT56" s="251"/>
      <c r="CU56" s="2"/>
      <c r="CV56" s="2"/>
      <c r="CW56" s="2"/>
      <c r="CX56" s="2"/>
      <c r="CY56" s="2"/>
      <c r="CZ56" s="2"/>
      <c r="DA56" s="2"/>
      <c r="DB56" s="2"/>
    </row>
    <row r="57" spans="3:106" ht="15.75" customHeight="1">
      <c r="C57" s="804"/>
      <c r="D57" s="974"/>
      <c r="E57" s="974"/>
      <c r="F57" s="974"/>
      <c r="G57" s="974"/>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4"/>
      <c r="AT57" s="974"/>
      <c r="AU57" s="974"/>
      <c r="AV57" s="974"/>
      <c r="AW57" s="974"/>
      <c r="AX57" s="976"/>
      <c r="AY57" s="211"/>
      <c r="AZ57" s="251"/>
      <c r="BA57" s="1025"/>
      <c r="BB57" s="1025"/>
      <c r="BC57" s="1025"/>
      <c r="BD57" s="1025"/>
      <c r="BE57" s="1025"/>
      <c r="BF57" s="1025"/>
      <c r="BG57" s="1025"/>
      <c r="BH57" s="1025"/>
      <c r="BI57" s="1025"/>
      <c r="BJ57" s="1025"/>
      <c r="BK57" s="1025"/>
      <c r="BL57" s="1025"/>
      <c r="BM57" s="1025"/>
      <c r="BN57" s="1025"/>
      <c r="BO57" s="1025"/>
      <c r="BP57" s="1025"/>
      <c r="BQ57" s="1025"/>
      <c r="BR57" s="1025"/>
      <c r="BS57" s="1025"/>
      <c r="BT57" s="1025"/>
      <c r="BU57" s="1025"/>
      <c r="BV57" s="1025"/>
      <c r="BW57" s="1025"/>
      <c r="BX57" s="1025"/>
      <c r="BY57" s="1025"/>
      <c r="BZ57" s="1025"/>
      <c r="CA57" s="1025"/>
      <c r="CB57" s="1025"/>
      <c r="CC57" s="1025"/>
      <c r="CD57" s="1025"/>
      <c r="CE57" s="1025"/>
      <c r="CF57" s="1025"/>
      <c r="CG57" s="1025"/>
      <c r="CH57" s="1025"/>
      <c r="CI57" s="1025"/>
      <c r="CJ57" s="1025"/>
      <c r="CK57" s="1025"/>
      <c r="CL57" s="251"/>
      <c r="CM57" s="251"/>
      <c r="CN57" s="251"/>
      <c r="CO57" s="251"/>
      <c r="CP57" s="251"/>
      <c r="CQ57" s="251"/>
      <c r="CR57" s="251"/>
      <c r="CS57" s="251"/>
      <c r="CT57" s="251"/>
      <c r="CU57" s="2"/>
      <c r="CV57" s="2"/>
      <c r="CW57" s="2"/>
      <c r="CX57" s="2"/>
      <c r="CY57" s="2"/>
      <c r="CZ57" s="2"/>
      <c r="DA57" s="2"/>
      <c r="DB57" s="2"/>
    </row>
    <row r="58" spans="3:106" ht="15.75" customHeight="1">
      <c r="C58" s="804"/>
      <c r="D58" s="974"/>
      <c r="E58" s="974"/>
      <c r="F58" s="974"/>
      <c r="G58" s="974"/>
      <c r="H58" s="974"/>
      <c r="I58" s="974"/>
      <c r="J58" s="974"/>
      <c r="K58" s="974"/>
      <c r="L58" s="974"/>
      <c r="M58" s="974"/>
      <c r="N58" s="974"/>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974"/>
      <c r="AP58" s="974"/>
      <c r="AQ58" s="974"/>
      <c r="AR58" s="974"/>
      <c r="AS58" s="974"/>
      <c r="AT58" s="974"/>
      <c r="AU58" s="974"/>
      <c r="AV58" s="974"/>
      <c r="AW58" s="974"/>
      <c r="AX58" s="976"/>
      <c r="AY58" s="211"/>
      <c r="AZ58" s="251"/>
      <c r="BA58" s="1025"/>
      <c r="BB58" s="1025"/>
      <c r="BC58" s="1025"/>
      <c r="BD58" s="1025"/>
      <c r="BE58" s="1025"/>
      <c r="BF58" s="1025"/>
      <c r="BG58" s="1025"/>
      <c r="BH58" s="1025"/>
      <c r="BI58" s="1025"/>
      <c r="BJ58" s="1025"/>
      <c r="BK58" s="1025"/>
      <c r="BL58" s="1025"/>
      <c r="BM58" s="1025"/>
      <c r="BN58" s="1025"/>
      <c r="BO58" s="1025"/>
      <c r="BP58" s="1025"/>
      <c r="BQ58" s="1025"/>
      <c r="BR58" s="1025"/>
      <c r="BS58" s="1025"/>
      <c r="BT58" s="1025"/>
      <c r="BU58" s="1025"/>
      <c r="BV58" s="1025"/>
      <c r="BW58" s="1025"/>
      <c r="BX58" s="1025"/>
      <c r="BY58" s="1025"/>
      <c r="BZ58" s="1025"/>
      <c r="CA58" s="1025"/>
      <c r="CB58" s="1025"/>
      <c r="CC58" s="1025"/>
      <c r="CD58" s="1025"/>
      <c r="CE58" s="1025"/>
      <c r="CF58" s="1025"/>
      <c r="CG58" s="1025"/>
      <c r="CH58" s="1025"/>
      <c r="CI58" s="1025"/>
      <c r="CJ58" s="1025"/>
      <c r="CK58" s="1025"/>
      <c r="CL58" s="251"/>
      <c r="CM58" s="251"/>
      <c r="CN58" s="251"/>
      <c r="CO58" s="251"/>
      <c r="CP58" s="251"/>
      <c r="CQ58" s="251"/>
      <c r="CR58" s="251"/>
      <c r="CS58" s="251"/>
      <c r="CT58" s="251"/>
      <c r="CU58" s="2"/>
      <c r="CV58" s="2"/>
      <c r="CW58" s="2"/>
      <c r="CX58" s="2"/>
      <c r="CY58" s="2"/>
      <c r="CZ58" s="2"/>
      <c r="DA58" s="2"/>
      <c r="DB58" s="2"/>
    </row>
    <row r="59" spans="3:106" ht="15.75" customHeight="1" thickBot="1">
      <c r="C59" s="805"/>
      <c r="D59" s="1026"/>
      <c r="E59" s="1026"/>
      <c r="F59" s="1026"/>
      <c r="G59" s="1026"/>
      <c r="H59" s="1026"/>
      <c r="I59" s="1026"/>
      <c r="J59" s="1026"/>
      <c r="K59" s="1026"/>
      <c r="L59" s="1026"/>
      <c r="M59" s="1026"/>
      <c r="N59" s="1026"/>
      <c r="O59" s="1026"/>
      <c r="P59" s="1026"/>
      <c r="Q59" s="1026"/>
      <c r="R59" s="1026"/>
      <c r="S59" s="1026"/>
      <c r="T59" s="1026"/>
      <c r="U59" s="1026"/>
      <c r="V59" s="1026"/>
      <c r="W59" s="1026"/>
      <c r="X59" s="1026"/>
      <c r="Y59" s="1026"/>
      <c r="Z59" s="1026"/>
      <c r="AA59" s="1026"/>
      <c r="AB59" s="1026"/>
      <c r="AC59" s="1026"/>
      <c r="AD59" s="1026"/>
      <c r="AE59" s="1026"/>
      <c r="AF59" s="1026"/>
      <c r="AG59" s="1026"/>
      <c r="AH59" s="1026"/>
      <c r="AI59" s="1026"/>
      <c r="AJ59" s="1026"/>
      <c r="AK59" s="1026"/>
      <c r="AL59" s="1026"/>
      <c r="AM59" s="1026"/>
      <c r="AN59" s="1026"/>
      <c r="AO59" s="1026"/>
      <c r="AP59" s="1026"/>
      <c r="AQ59" s="1026"/>
      <c r="AR59" s="1026"/>
      <c r="AS59" s="1026"/>
      <c r="AT59" s="1026"/>
      <c r="AU59" s="1026"/>
      <c r="AV59" s="1026"/>
      <c r="AW59" s="1026"/>
      <c r="AX59" s="1027"/>
      <c r="AY59" s="211"/>
      <c r="BA59" s="1028"/>
      <c r="BB59" s="1028"/>
      <c r="BC59" s="1028"/>
      <c r="BD59" s="1028"/>
      <c r="BE59" s="1028"/>
      <c r="BF59" s="1028"/>
      <c r="BG59" s="1028"/>
      <c r="BH59" s="1028"/>
      <c r="BI59" s="1028"/>
      <c r="BJ59" s="1028"/>
      <c r="BK59" s="1028"/>
      <c r="BL59" s="1028"/>
      <c r="BM59" s="1028"/>
      <c r="BN59" s="1028"/>
      <c r="BO59" s="1028"/>
      <c r="BP59" s="1028"/>
      <c r="BQ59" s="1028"/>
      <c r="BR59" s="1028"/>
      <c r="BS59" s="1028"/>
      <c r="BT59" s="1028"/>
      <c r="BU59" s="1028"/>
      <c r="BV59" s="1028"/>
      <c r="BW59" s="1028"/>
      <c r="BX59" s="1028"/>
      <c r="BY59" s="1028"/>
      <c r="BZ59" s="1028"/>
      <c r="CA59" s="1028"/>
      <c r="CB59" s="1028"/>
      <c r="CC59" s="1028"/>
      <c r="CD59" s="1028"/>
      <c r="CE59" s="1028"/>
      <c r="CF59" s="1028"/>
      <c r="CG59" s="1028"/>
      <c r="CH59" s="1028"/>
      <c r="CI59" s="1028"/>
      <c r="CJ59" s="1028"/>
      <c r="CK59" s="1028"/>
      <c r="CL59" s="251"/>
      <c r="CM59" s="251"/>
      <c r="CN59" s="251"/>
      <c r="CO59" s="251"/>
      <c r="CP59" s="251"/>
      <c r="CQ59" s="251"/>
      <c r="CR59" s="251"/>
      <c r="CS59" s="251"/>
      <c r="CT59" s="251"/>
      <c r="CU59" s="2"/>
      <c r="CV59" s="2"/>
      <c r="CW59" s="2"/>
      <c r="CX59" s="2"/>
      <c r="CY59" s="2"/>
      <c r="CZ59" s="2"/>
      <c r="DA59" s="2"/>
      <c r="DB59" s="2"/>
    </row>
    <row r="60" spans="51:106" ht="12">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D41:AX41"/>
    <mergeCell ref="C1:E1"/>
    <mergeCell ref="C4:AQ4"/>
    <mergeCell ref="D32:AQ32"/>
    <mergeCell ref="D31:AQ31"/>
    <mergeCell ref="D29:AW29"/>
    <mergeCell ref="D39:AX39"/>
    <mergeCell ref="D37:AX37"/>
    <mergeCell ref="D38:AX38"/>
    <mergeCell ref="D30:AW30"/>
    <mergeCell ref="M3:AB3"/>
    <mergeCell ref="CC4:CD4"/>
    <mergeCell ref="C6:AQ6"/>
    <mergeCell ref="D36:AX36"/>
    <mergeCell ref="AN35:AP35"/>
    <mergeCell ref="D40:AX40"/>
  </mergeCells>
  <conditionalFormatting sqref="BC32">
    <cfRule type="containsText" priority="9" dxfId="22" operator="containsText" stopIfTrue="1" text="&gt; 25%">
      <formula>NOT(ISERROR(SEARCH("&gt; 25%",BC32)))</formula>
    </cfRule>
  </conditionalFormatting>
  <conditionalFormatting sqref="BC32:CS41">
    <cfRule type="containsText" priority="8" dxfId="22" operator="containsText" stopIfTrue="1" text="&lt;&gt;">
      <formula>NOT(ISERROR(SEARCH("&lt;&gt;",BC32)))</formula>
    </cfRule>
  </conditionalFormatting>
  <conditionalFormatting sqref="AT18:AU18">
    <cfRule type="cellIs" priority="7" dxfId="0" operator="lessThan" stopIfTrue="1">
      <formula>AT19</formula>
    </cfRule>
  </conditionalFormatting>
  <conditionalFormatting sqref="AU20">
    <cfRule type="cellIs" priority="5" dxfId="0" operator="lessThan" stopIfTrue="1">
      <formula>AV13+AV14+AU15+AV16+AV17+AV18+AV19-(0.01*(AV13+AV14+AU15+AV16+AV17+AV18+AV19))</formula>
    </cfRule>
  </conditionalFormatting>
  <conditionalFormatting sqref="AU21">
    <cfRule type="cellIs" priority="4" dxfId="0" operator="lessThan" stopIfTrue="1">
      <formula>AV14+AU15+AV16+AV17+AV18+AV19+'R3'!#REF!-(0.01*(AV14+AU15+AV16+AV17+AV18+AV19+'R3'!#REF!))</formula>
    </cfRule>
  </conditionalFormatting>
  <conditionalFormatting sqref="AW18">
    <cfRule type="cellIs" priority="3" dxfId="0" operator="lessThan" stopIfTrue="1">
      <formula>AW19</formula>
    </cfRule>
  </conditionalFormatting>
  <conditionalFormatting sqref="AW20">
    <cfRule type="cellIs" priority="2" dxfId="0" operator="lessThan" stopIfTrue="1">
      <formula>AX13+AX14+AW15+AX16+AX17+AX18+AX19-(0.01*(AX13+AX14+AW15+AX16+AX17+AX18+AX19))</formula>
    </cfRule>
  </conditionalFormatting>
  <conditionalFormatting sqref="AW21">
    <cfRule type="cellIs" priority="1" dxfId="0" operator="lessThan" stopIfTrue="1">
      <formula>AX14+AW15+AX16+AX17+AX18+AX19+'R3'!#REF!-(0.01*(AX14+AW15+AX16+AX17+AX18+AX19+'R3'!#REF!))</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tabSelected="1" zoomScale="80" zoomScaleNormal="80" zoomScalePageLayoutView="70" workbookViewId="0" topLeftCell="C3">
      <selection activeCell="C27" sqref="A27:IV27"/>
    </sheetView>
  </sheetViews>
  <sheetFormatPr defaultColWidth="8.8515625" defaultRowHeight="12.75"/>
  <cols>
    <col min="1" max="1" width="5.57421875" style="415" hidden="1" customWidth="1"/>
    <col min="2" max="2" width="4.851562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29" t="s">
        <v>71</v>
      </c>
      <c r="D1" s="1029"/>
      <c r="E1" s="1029"/>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28</v>
      </c>
      <c r="C3" s="212" t="s">
        <v>99</v>
      </c>
      <c r="D3" s="499" t="s">
        <v>373</v>
      </c>
      <c r="E3" s="497"/>
      <c r="F3" s="216"/>
      <c r="G3" s="212" t="s">
        <v>100</v>
      </c>
      <c r="H3" s="213"/>
      <c r="I3" s="214"/>
      <c r="J3" s="213"/>
      <c r="K3" s="215"/>
      <c r="L3" s="213"/>
      <c r="M3" s="977"/>
      <c r="N3" s="977"/>
      <c r="O3" s="977"/>
      <c r="P3" s="977"/>
      <c r="Q3" s="977"/>
      <c r="R3" s="977"/>
      <c r="S3" s="977"/>
      <c r="T3" s="977"/>
      <c r="U3" s="977"/>
      <c r="V3" s="977"/>
      <c r="W3" s="977"/>
      <c r="X3" s="977"/>
      <c r="Y3" s="977"/>
      <c r="Z3" s="977"/>
      <c r="AA3" s="977"/>
      <c r="AB3" s="977"/>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19"/>
      <c r="CC4" s="1019"/>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922"/>
      <c r="AN8" s="891">
        <v>2017</v>
      </c>
      <c r="AO8" s="891"/>
      <c r="AP8" s="891">
        <v>2018</v>
      </c>
      <c r="AQ8" s="891"/>
      <c r="AR8" s="891">
        <v>2019</v>
      </c>
      <c r="AS8" s="891"/>
      <c r="AT8" s="891">
        <v>2020</v>
      </c>
      <c r="AU8" s="891"/>
      <c r="AV8" s="891">
        <v>2021</v>
      </c>
      <c r="AW8" s="892"/>
      <c r="AX8" s="586"/>
      <c r="AY8" s="524" t="s">
        <v>101</v>
      </c>
      <c r="AZ8" s="188" t="s">
        <v>102</v>
      </c>
      <c r="BA8" s="188" t="s">
        <v>103</v>
      </c>
      <c r="BB8" s="889">
        <v>2000</v>
      </c>
      <c r="BC8" s="889"/>
      <c r="BD8" s="889">
        <v>2001</v>
      </c>
      <c r="BE8" s="889"/>
      <c r="BF8" s="889">
        <v>2002</v>
      </c>
      <c r="BG8" s="889"/>
      <c r="BH8" s="889">
        <v>2003</v>
      </c>
      <c r="BI8" s="889"/>
      <c r="BJ8" s="889">
        <v>2004</v>
      </c>
      <c r="BK8" s="889"/>
      <c r="BL8" s="889">
        <v>2005</v>
      </c>
      <c r="BM8" s="889"/>
      <c r="BN8" s="889">
        <v>2006</v>
      </c>
      <c r="BO8" s="889"/>
      <c r="BP8" s="889">
        <v>2007</v>
      </c>
      <c r="BQ8" s="889"/>
      <c r="BR8" s="889">
        <v>2008</v>
      </c>
      <c r="BS8" s="889"/>
      <c r="BT8" s="889">
        <v>2009</v>
      </c>
      <c r="BU8" s="889"/>
      <c r="BV8" s="889">
        <v>2010</v>
      </c>
      <c r="BW8" s="889"/>
      <c r="BX8" s="889">
        <v>2011</v>
      </c>
      <c r="BY8" s="889"/>
      <c r="BZ8" s="889">
        <v>2012</v>
      </c>
      <c r="CA8" s="889"/>
      <c r="CB8" s="889">
        <v>2013</v>
      </c>
      <c r="CC8" s="889"/>
      <c r="CD8" s="889">
        <v>2014</v>
      </c>
      <c r="CE8" s="889"/>
      <c r="CF8" s="889">
        <v>2015</v>
      </c>
      <c r="CG8" s="889"/>
      <c r="CH8" s="889">
        <v>2016</v>
      </c>
      <c r="CI8" s="889"/>
      <c r="CJ8" s="889">
        <v>2017</v>
      </c>
      <c r="CK8" s="889"/>
      <c r="CL8" s="889">
        <v>2018</v>
      </c>
      <c r="CM8" s="889"/>
      <c r="CN8" s="889">
        <v>2019</v>
      </c>
      <c r="CO8" s="889"/>
      <c r="CP8" s="889">
        <v>2020</v>
      </c>
      <c r="CQ8" s="889"/>
      <c r="CR8" s="889">
        <v>2021</v>
      </c>
      <c r="CS8" s="889"/>
    </row>
    <row r="9" spans="2:97" ht="18.75" customHeight="1">
      <c r="B9" s="416">
        <v>1884</v>
      </c>
      <c r="C9" s="618">
        <v>1</v>
      </c>
      <c r="D9" s="639" t="s">
        <v>116</v>
      </c>
      <c r="E9" s="618" t="s">
        <v>113</v>
      </c>
      <c r="F9" s="622"/>
      <c r="G9" s="164"/>
      <c r="H9" s="622"/>
      <c r="I9" s="164"/>
      <c r="J9" s="622"/>
      <c r="K9" s="164"/>
      <c r="L9" s="622"/>
      <c r="M9" s="164"/>
      <c r="N9" s="622"/>
      <c r="O9" s="164"/>
      <c r="P9" s="622"/>
      <c r="Q9" s="164"/>
      <c r="R9" s="622">
        <v>18.8</v>
      </c>
      <c r="S9" s="164"/>
      <c r="T9" s="622"/>
      <c r="U9" s="164"/>
      <c r="V9" s="622"/>
      <c r="W9" s="164"/>
      <c r="X9" s="622"/>
      <c r="Y9" s="164"/>
      <c r="Z9" s="622"/>
      <c r="AA9" s="164"/>
      <c r="AB9" s="622"/>
      <c r="AC9" s="164"/>
      <c r="AD9" s="622"/>
      <c r="AE9" s="164"/>
      <c r="AF9" s="622"/>
      <c r="AG9" s="164"/>
      <c r="AH9" s="622"/>
      <c r="AI9" s="164"/>
      <c r="AJ9" s="622"/>
      <c r="AK9" s="164"/>
      <c r="AL9" s="622">
        <v>7.9</v>
      </c>
      <c r="AM9" s="164"/>
      <c r="AN9" s="622"/>
      <c r="AO9" s="164"/>
      <c r="AP9" s="622"/>
      <c r="AQ9" s="164"/>
      <c r="AR9" s="622"/>
      <c r="AS9" s="164"/>
      <c r="AT9" s="622"/>
      <c r="AU9" s="164"/>
      <c r="AV9" s="622"/>
      <c r="AW9" s="164"/>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c r="G10" s="158"/>
      <c r="H10" s="633"/>
      <c r="I10" s="158"/>
      <c r="J10" s="633"/>
      <c r="K10" s="158"/>
      <c r="L10" s="633"/>
      <c r="M10" s="158"/>
      <c r="N10" s="633"/>
      <c r="O10" s="158"/>
      <c r="P10" s="633"/>
      <c r="Q10" s="158"/>
      <c r="R10" s="633">
        <v>6.9</v>
      </c>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c r="G11" s="158"/>
      <c r="H11" s="633"/>
      <c r="I11" s="158"/>
      <c r="J11" s="633"/>
      <c r="K11" s="158"/>
      <c r="L11" s="633"/>
      <c r="M11" s="158"/>
      <c r="N11" s="633"/>
      <c r="O11" s="158"/>
      <c r="P11" s="633"/>
      <c r="Q11" s="158"/>
      <c r="R11" s="633">
        <v>19.5</v>
      </c>
      <c r="S11" s="158"/>
      <c r="T11" s="633"/>
      <c r="U11" s="158"/>
      <c r="V11" s="633"/>
      <c r="W11" s="158"/>
      <c r="X11" s="633"/>
      <c r="Y11" s="158"/>
      <c r="Z11" s="633"/>
      <c r="AA11" s="158"/>
      <c r="AB11" s="633"/>
      <c r="AC11" s="158"/>
      <c r="AD11" s="633"/>
      <c r="AE11" s="158"/>
      <c r="AF11" s="633"/>
      <c r="AG11" s="158"/>
      <c r="AH11" s="633"/>
      <c r="AI11" s="158"/>
      <c r="AJ11" s="633"/>
      <c r="AK11" s="158"/>
      <c r="AL11" s="633">
        <v>4.4</v>
      </c>
      <c r="AM11" s="158"/>
      <c r="AN11" s="633"/>
      <c r="AO11" s="158"/>
      <c r="AP11" s="633"/>
      <c r="AQ11" s="158"/>
      <c r="AR11" s="633"/>
      <c r="AS11" s="158"/>
      <c r="AT11" s="633"/>
      <c r="AU11" s="158"/>
      <c r="AV11" s="633"/>
      <c r="AW11" s="158"/>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c r="G12" s="158"/>
      <c r="H12" s="633"/>
      <c r="I12" s="158"/>
      <c r="J12" s="633"/>
      <c r="K12" s="158"/>
      <c r="L12" s="633"/>
      <c r="M12" s="158"/>
      <c r="N12" s="633"/>
      <c r="O12" s="158"/>
      <c r="P12" s="633"/>
      <c r="Q12" s="158"/>
      <c r="R12" s="633">
        <v>13.7</v>
      </c>
      <c r="S12" s="158"/>
      <c r="T12" s="633"/>
      <c r="U12" s="158"/>
      <c r="V12" s="633"/>
      <c r="W12" s="158"/>
      <c r="X12" s="633"/>
      <c r="Y12" s="158"/>
      <c r="Z12" s="633"/>
      <c r="AA12" s="158"/>
      <c r="AB12" s="633"/>
      <c r="AC12" s="158"/>
      <c r="AD12" s="633"/>
      <c r="AE12" s="158"/>
      <c r="AF12" s="633"/>
      <c r="AG12" s="158"/>
      <c r="AH12" s="633"/>
      <c r="AI12" s="158"/>
      <c r="AJ12" s="633"/>
      <c r="AK12" s="158"/>
      <c r="AL12" s="633">
        <v>4.2</v>
      </c>
      <c r="AM12" s="158"/>
      <c r="AN12" s="633"/>
      <c r="AO12" s="158"/>
      <c r="AP12" s="633"/>
      <c r="AQ12" s="158"/>
      <c r="AR12" s="633"/>
      <c r="AS12" s="158"/>
      <c r="AT12" s="633"/>
      <c r="AU12" s="158"/>
      <c r="AV12" s="633"/>
      <c r="AW12" s="158"/>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c r="O13" s="158"/>
      <c r="P13" s="633"/>
      <c r="Q13" s="158"/>
      <c r="R13" s="633">
        <v>7.9</v>
      </c>
      <c r="S13" s="158"/>
      <c r="T13" s="633"/>
      <c r="U13" s="158"/>
      <c r="V13" s="633"/>
      <c r="W13" s="158"/>
      <c r="X13" s="633"/>
      <c r="Y13" s="158"/>
      <c r="Z13" s="633"/>
      <c r="AA13" s="158"/>
      <c r="AB13" s="633"/>
      <c r="AC13" s="158"/>
      <c r="AD13" s="633"/>
      <c r="AE13" s="158"/>
      <c r="AF13" s="633"/>
      <c r="AG13" s="158"/>
      <c r="AH13" s="633"/>
      <c r="AI13" s="158"/>
      <c r="AJ13" s="633"/>
      <c r="AK13" s="158"/>
      <c r="AL13" s="633">
        <v>3.2</v>
      </c>
      <c r="AM13" s="158"/>
      <c r="AN13" s="633"/>
      <c r="AO13" s="158"/>
      <c r="AP13" s="633"/>
      <c r="AQ13" s="158"/>
      <c r="AR13" s="633"/>
      <c r="AS13" s="158"/>
      <c r="AT13" s="633"/>
      <c r="AU13" s="158"/>
      <c r="AV13" s="633"/>
      <c r="AW13" s="158"/>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c r="O14" s="158"/>
      <c r="P14" s="633"/>
      <c r="Q14" s="158"/>
      <c r="R14" s="633">
        <v>7.9</v>
      </c>
      <c r="S14" s="158" t="s">
        <v>362</v>
      </c>
      <c r="T14" s="633"/>
      <c r="U14" s="158"/>
      <c r="V14" s="633"/>
      <c r="W14" s="158"/>
      <c r="X14" s="633"/>
      <c r="Y14" s="158"/>
      <c r="Z14" s="633"/>
      <c r="AA14" s="158"/>
      <c r="AB14" s="633"/>
      <c r="AC14" s="158"/>
      <c r="AD14" s="633"/>
      <c r="AE14" s="158"/>
      <c r="AF14" s="633"/>
      <c r="AG14" s="158"/>
      <c r="AH14" s="633"/>
      <c r="AI14" s="158"/>
      <c r="AJ14" s="633"/>
      <c r="AK14" s="158"/>
      <c r="AL14" s="633">
        <v>22.2</v>
      </c>
      <c r="AM14" s="158"/>
      <c r="AN14" s="633"/>
      <c r="AO14" s="158"/>
      <c r="AP14" s="633"/>
      <c r="AQ14" s="158"/>
      <c r="AR14" s="633"/>
      <c r="AS14" s="158"/>
      <c r="AT14" s="633"/>
      <c r="AU14" s="158"/>
      <c r="AV14" s="633"/>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c r="O15" s="158"/>
      <c r="P15" s="633"/>
      <c r="Q15" s="158"/>
      <c r="R15" s="633">
        <v>25.2</v>
      </c>
      <c r="S15" s="158"/>
      <c r="T15" s="633"/>
      <c r="U15" s="158"/>
      <c r="V15" s="633"/>
      <c r="W15" s="158"/>
      <c r="X15" s="633"/>
      <c r="Y15" s="158"/>
      <c r="Z15" s="633"/>
      <c r="AA15" s="158"/>
      <c r="AB15" s="633"/>
      <c r="AC15" s="158"/>
      <c r="AD15" s="633"/>
      <c r="AE15" s="158"/>
      <c r="AF15" s="633"/>
      <c r="AG15" s="158"/>
      <c r="AH15" s="633"/>
      <c r="AI15" s="158"/>
      <c r="AJ15" s="633"/>
      <c r="AK15" s="158"/>
      <c r="AL15" s="633">
        <v>53.7</v>
      </c>
      <c r="AM15" s="158"/>
      <c r="AN15" s="633"/>
      <c r="AO15" s="158"/>
      <c r="AP15" s="633"/>
      <c r="AQ15" s="158"/>
      <c r="AR15" s="633"/>
      <c r="AS15" s="158"/>
      <c r="AT15" s="633"/>
      <c r="AU15" s="158"/>
      <c r="AV15" s="633"/>
      <c r="AW15" s="158"/>
      <c r="AX15" s="64"/>
      <c r="AY15" s="406">
        <v>7</v>
      </c>
      <c r="AZ15" s="894"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854" t="s">
        <v>328</v>
      </c>
      <c r="E16" s="619" t="s">
        <v>113</v>
      </c>
      <c r="F16" s="633"/>
      <c r="G16" s="158"/>
      <c r="H16" s="633"/>
      <c r="I16" s="158"/>
      <c r="J16" s="633"/>
      <c r="K16" s="158"/>
      <c r="L16" s="633"/>
      <c r="M16" s="158"/>
      <c r="N16" s="633"/>
      <c r="O16" s="158"/>
      <c r="P16" s="633"/>
      <c r="Q16" s="158"/>
      <c r="R16" s="633">
        <v>25.2</v>
      </c>
      <c r="S16" s="158"/>
      <c r="T16" s="633"/>
      <c r="U16" s="158"/>
      <c r="V16" s="633"/>
      <c r="W16" s="158"/>
      <c r="X16" s="633"/>
      <c r="Y16" s="158"/>
      <c r="Z16" s="633"/>
      <c r="AA16" s="158"/>
      <c r="AB16" s="633"/>
      <c r="AC16" s="158"/>
      <c r="AD16" s="633"/>
      <c r="AE16" s="158"/>
      <c r="AF16" s="633"/>
      <c r="AG16" s="158"/>
      <c r="AH16" s="633"/>
      <c r="AI16" s="158"/>
      <c r="AJ16" s="633"/>
      <c r="AK16" s="158"/>
      <c r="AL16" s="633">
        <v>4.2</v>
      </c>
      <c r="AM16" s="158"/>
      <c r="AN16" s="633"/>
      <c r="AO16" s="158"/>
      <c r="AP16" s="633"/>
      <c r="AQ16" s="158"/>
      <c r="AR16" s="633"/>
      <c r="AS16" s="158"/>
      <c r="AT16" s="633"/>
      <c r="AU16" s="158"/>
      <c r="AV16" s="633"/>
      <c r="AW16" s="158"/>
      <c r="AX16" s="64"/>
      <c r="AY16" s="406">
        <v>8</v>
      </c>
      <c r="AZ16" s="895"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99.8</v>
      </c>
      <c r="AM17" s="175" t="s">
        <v>361</v>
      </c>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72" t="s">
        <v>23</v>
      </c>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972"/>
      <c r="AN19" s="972"/>
      <c r="AO19" s="972"/>
      <c r="AP19" s="972"/>
      <c r="AQ19" s="972"/>
      <c r="AR19" s="1017"/>
      <c r="AS19" s="1017"/>
      <c r="AT19" s="1017"/>
      <c r="AU19" s="1017"/>
      <c r="AV19" s="1017"/>
      <c r="AW19" s="1017"/>
      <c r="AX19"/>
      <c r="AY19" s="188" t="s">
        <v>101</v>
      </c>
      <c r="AZ19" s="188" t="s">
        <v>102</v>
      </c>
      <c r="BA19" s="188" t="s">
        <v>103</v>
      </c>
      <c r="BB19" s="409">
        <v>2000</v>
      </c>
      <c r="BC19" s="410"/>
      <c r="BD19" s="409">
        <v>2001</v>
      </c>
      <c r="BE19" s="410"/>
      <c r="BF19" s="409">
        <v>2002</v>
      </c>
      <c r="BG19" s="410"/>
      <c r="BH19" s="409">
        <v>2003</v>
      </c>
      <c r="BI19" s="410"/>
      <c r="BJ19" s="409">
        <v>2004</v>
      </c>
      <c r="BK19" s="410"/>
      <c r="BL19" s="409">
        <v>2005</v>
      </c>
      <c r="BM19" s="410"/>
      <c r="BN19" s="409">
        <v>2006</v>
      </c>
      <c r="BO19" s="410"/>
      <c r="BP19" s="409">
        <v>2007</v>
      </c>
      <c r="BQ19" s="410"/>
      <c r="BR19" s="409">
        <v>2008</v>
      </c>
      <c r="BS19" s="410"/>
      <c r="BT19" s="409">
        <v>2009</v>
      </c>
      <c r="BU19" s="410"/>
      <c r="BV19" s="409">
        <v>2010</v>
      </c>
      <c r="BW19" s="411"/>
      <c r="BX19" s="409">
        <v>2011</v>
      </c>
      <c r="BY19" s="412"/>
      <c r="BZ19" s="409">
        <v>2012</v>
      </c>
      <c r="CA19" s="411"/>
      <c r="CB19" s="409">
        <v>2013</v>
      </c>
      <c r="CC19" s="411"/>
      <c r="CD19" s="409">
        <v>2014</v>
      </c>
      <c r="CE19" s="412"/>
      <c r="CF19" s="409">
        <v>2015</v>
      </c>
      <c r="CG19" s="411"/>
      <c r="CH19" s="189">
        <v>2016</v>
      </c>
      <c r="CI19" s="237"/>
      <c r="CJ19" s="189">
        <v>2017</v>
      </c>
      <c r="CK19" s="146"/>
      <c r="CL19" s="189">
        <v>2018</v>
      </c>
      <c r="CM19" s="146"/>
      <c r="CN19" s="189">
        <v>2019</v>
      </c>
      <c r="CO19" s="146"/>
      <c r="CP19" s="189">
        <v>2020</v>
      </c>
      <c r="CQ19" s="146"/>
      <c r="CR19" s="189">
        <v>2021</v>
      </c>
      <c r="CS19" s="237"/>
    </row>
    <row r="20" spans="1:111" ht="11.25" customHeight="1">
      <c r="A20" s="365"/>
      <c r="C20" s="239" t="s">
        <v>157</v>
      </c>
      <c r="D20" s="989" t="s">
        <v>213</v>
      </c>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0</v>
      </c>
      <c r="BK20" s="678"/>
      <c r="BL20" s="678">
        <f>P9+P10+P11+P12+P13+P14+P15</f>
        <v>0</v>
      </c>
      <c r="BM20" s="678"/>
      <c r="BN20" s="678">
        <f>R9+R10+R11+R12+R13+R14+R15</f>
        <v>99.90000000000002</v>
      </c>
      <c r="BO20" s="678"/>
      <c r="BP20" s="678">
        <f>T9+T10+T11+T12+T13+T14+T15</f>
        <v>0</v>
      </c>
      <c r="BQ20" s="678"/>
      <c r="BR20" s="678">
        <f>V9+V10+V11+V12+V13+V14+V15</f>
        <v>0</v>
      </c>
      <c r="BS20" s="678"/>
      <c r="BT20" s="678">
        <f>X9+X10+X11+X12+X13+X14+X15</f>
        <v>0</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0</v>
      </c>
      <c r="CE20" s="679"/>
      <c r="CF20" s="678">
        <f>AJ9+AJ10+AJ11+AJ12+AJ13+AJ14+AJ15</f>
        <v>0</v>
      </c>
      <c r="CG20" s="678"/>
      <c r="CH20" s="678">
        <f>AL9+AL10+AL11+AL12+AL13+AL14+AL15</f>
        <v>95.6</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985"/>
      <c r="E21" s="985"/>
      <c r="F21" s="985"/>
      <c r="G21" s="985"/>
      <c r="H21" s="985"/>
      <c r="I21" s="985"/>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5"/>
      <c r="AM21" s="985"/>
      <c r="AN21" s="985"/>
      <c r="AO21" s="985"/>
      <c r="AP21" s="985"/>
      <c r="AQ21" s="985"/>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ok</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0" t="s">
        <v>109</v>
      </c>
      <c r="D25" s="1030" t="s">
        <v>110</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1"/>
      <c r="AV25" s="1031"/>
      <c r="AW25" s="1031"/>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0</v>
      </c>
      <c r="B26" s="589">
        <v>4147</v>
      </c>
      <c r="C26" s="811" t="s">
        <v>362</v>
      </c>
      <c r="D26" s="1033" t="s">
        <v>372</v>
      </c>
      <c r="E26" s="1034"/>
      <c r="F26" s="1034"/>
      <c r="G26" s="1034"/>
      <c r="H26" s="1034"/>
      <c r="I26" s="1034"/>
      <c r="J26" s="1034"/>
      <c r="K26" s="1034"/>
      <c r="L26" s="1034"/>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4"/>
      <c r="AL26" s="1034"/>
      <c r="AM26" s="1034"/>
      <c r="AN26" s="1034"/>
      <c r="AO26" s="1034"/>
      <c r="AP26" s="1034"/>
      <c r="AQ26" s="1034"/>
      <c r="AR26" s="1034"/>
      <c r="AS26" s="1034"/>
      <c r="AT26" s="1034"/>
      <c r="AU26" s="1034"/>
      <c r="AV26" s="1034"/>
      <c r="AW26" s="1034"/>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921" t="s">
        <v>361</v>
      </c>
      <c r="D27" s="1035" t="s">
        <v>382</v>
      </c>
      <c r="E27" s="1036"/>
      <c r="F27" s="1036"/>
      <c r="G27" s="1036"/>
      <c r="H27" s="1036"/>
      <c r="I27" s="1036"/>
      <c r="J27" s="1036"/>
      <c r="K27" s="1036"/>
      <c r="L27" s="1036"/>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6"/>
      <c r="AL27" s="1036"/>
      <c r="AM27" s="1036"/>
      <c r="AN27" s="1036"/>
      <c r="AO27" s="1036"/>
      <c r="AP27" s="1036"/>
      <c r="AQ27" s="1036"/>
      <c r="AR27" s="1036"/>
      <c r="AS27" s="1036"/>
      <c r="AT27" s="1036"/>
      <c r="AU27" s="1036"/>
      <c r="AV27" s="1036"/>
      <c r="AW27" s="1036"/>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2"/>
      <c r="D28" s="1032"/>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974"/>
      <c r="AT28" s="974"/>
      <c r="AU28" s="974"/>
      <c r="AV28" s="974"/>
      <c r="AW28" s="974"/>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2"/>
      <c r="D29" s="1032"/>
      <c r="E29" s="974"/>
      <c r="F29" s="974"/>
      <c r="G29" s="974"/>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974"/>
      <c r="AP29" s="974"/>
      <c r="AQ29" s="974"/>
      <c r="AR29" s="974"/>
      <c r="AS29" s="974"/>
      <c r="AT29" s="974"/>
      <c r="AU29" s="974"/>
      <c r="AV29" s="974"/>
      <c r="AW29" s="974"/>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2"/>
      <c r="D30" s="1032"/>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974"/>
      <c r="AP30" s="974"/>
      <c r="AQ30" s="974"/>
      <c r="AR30" s="974"/>
      <c r="AS30" s="974"/>
      <c r="AT30" s="974"/>
      <c r="AU30" s="974"/>
      <c r="AV30" s="974"/>
      <c r="AW30" s="974"/>
      <c r="AX30" s="2"/>
      <c r="AY30" s="1025"/>
      <c r="AZ30" s="1025"/>
      <c r="BA30" s="1025"/>
      <c r="BB30" s="1025"/>
      <c r="BC30" s="1025"/>
      <c r="BD30" s="1025"/>
      <c r="BE30" s="1025"/>
      <c r="BF30" s="1025"/>
      <c r="BG30" s="1025"/>
      <c r="BH30" s="1025"/>
      <c r="BI30" s="1025"/>
      <c r="BJ30" s="1025"/>
      <c r="BK30" s="1025"/>
      <c r="BL30" s="1025"/>
      <c r="BM30" s="1025"/>
      <c r="BN30" s="1025"/>
      <c r="BO30" s="1025"/>
      <c r="BP30" s="1025"/>
      <c r="BQ30" s="1025"/>
      <c r="BR30" s="1025"/>
      <c r="BS30" s="1025"/>
      <c r="BT30" s="1025"/>
      <c r="BU30" s="1025"/>
      <c r="BV30" s="1025"/>
      <c r="BW30" s="1025"/>
      <c r="BX30" s="1025"/>
      <c r="BY30" s="1025"/>
      <c r="BZ30" s="1025"/>
      <c r="CA30" s="1025"/>
      <c r="CB30" s="1025"/>
      <c r="CC30" s="1025"/>
      <c r="CD30" s="1025"/>
      <c r="CE30" s="1025"/>
      <c r="CF30" s="1025"/>
      <c r="CG30" s="1025"/>
      <c r="CH30" s="1025"/>
      <c r="CI30" s="1025"/>
      <c r="CJ30" s="247"/>
      <c r="CN30" s="252"/>
      <c r="CO30" s="252"/>
      <c r="CP30" s="247"/>
      <c r="CR30" s="252"/>
      <c r="CS30" s="252"/>
    </row>
    <row r="31" spans="1:97" ht="16.5" customHeight="1">
      <c r="A31" s="365"/>
      <c r="B31" s="589"/>
      <c r="C31" s="812"/>
      <c r="D31" s="1032"/>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974"/>
      <c r="AP31" s="974"/>
      <c r="AQ31" s="974"/>
      <c r="AR31" s="974"/>
      <c r="AS31" s="974"/>
      <c r="AT31" s="974"/>
      <c r="AU31" s="974"/>
      <c r="AV31" s="974"/>
      <c r="AW31" s="974"/>
      <c r="AX31" s="2"/>
      <c r="AY31" s="1025"/>
      <c r="AZ31" s="1025"/>
      <c r="BA31" s="1025"/>
      <c r="BB31" s="1025"/>
      <c r="BC31" s="1025"/>
      <c r="BD31" s="1025"/>
      <c r="BE31" s="1025"/>
      <c r="BF31" s="1025"/>
      <c r="BG31" s="1025"/>
      <c r="BH31" s="1025"/>
      <c r="BI31" s="1025"/>
      <c r="BJ31" s="1025"/>
      <c r="BK31" s="1025"/>
      <c r="BL31" s="1025"/>
      <c r="BM31" s="1025"/>
      <c r="BN31" s="1025"/>
      <c r="BO31" s="1025"/>
      <c r="BP31" s="1025"/>
      <c r="BQ31" s="1025"/>
      <c r="BR31" s="1025"/>
      <c r="BS31" s="1025"/>
      <c r="BT31" s="1025"/>
      <c r="BU31" s="1025"/>
      <c r="BV31" s="1025"/>
      <c r="BW31" s="1025"/>
      <c r="BX31" s="1025"/>
      <c r="BY31" s="1025"/>
      <c r="BZ31" s="1025"/>
      <c r="CA31" s="1025"/>
      <c r="CB31" s="1025"/>
      <c r="CC31" s="1025"/>
      <c r="CD31" s="1025"/>
      <c r="CE31" s="1025"/>
      <c r="CF31" s="1025"/>
      <c r="CG31" s="1025"/>
      <c r="CH31" s="1025"/>
      <c r="CI31" s="1025"/>
      <c r="CJ31" s="247"/>
      <c r="CN31" s="252"/>
      <c r="CO31" s="252"/>
      <c r="CP31" s="247"/>
      <c r="CR31" s="252"/>
      <c r="CS31" s="252"/>
    </row>
    <row r="32" spans="1:97" ht="16.5" customHeight="1">
      <c r="A32" s="365"/>
      <c r="B32" s="589"/>
      <c r="C32" s="812"/>
      <c r="D32" s="1032"/>
      <c r="E32" s="974"/>
      <c r="F32" s="974"/>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4"/>
      <c r="AH32" s="974"/>
      <c r="AI32" s="974"/>
      <c r="AJ32" s="974"/>
      <c r="AK32" s="974"/>
      <c r="AL32" s="974"/>
      <c r="AM32" s="974"/>
      <c r="AN32" s="974"/>
      <c r="AO32" s="974"/>
      <c r="AP32" s="974"/>
      <c r="AQ32" s="974"/>
      <c r="AR32" s="974"/>
      <c r="AS32" s="974"/>
      <c r="AT32" s="974"/>
      <c r="AU32" s="974"/>
      <c r="AV32" s="974"/>
      <c r="AW32" s="974"/>
      <c r="AX32" s="2"/>
      <c r="AY32" s="1025"/>
      <c r="AZ32" s="1025"/>
      <c r="BA32" s="1025"/>
      <c r="BB32" s="1025"/>
      <c r="BC32" s="1025"/>
      <c r="BD32" s="1025"/>
      <c r="BE32" s="1025"/>
      <c r="BF32" s="1025"/>
      <c r="BG32" s="1025"/>
      <c r="BH32" s="1025"/>
      <c r="BI32" s="1025"/>
      <c r="BJ32" s="1025"/>
      <c r="BK32" s="1025"/>
      <c r="BL32" s="1025"/>
      <c r="BM32" s="1025"/>
      <c r="BN32" s="1025"/>
      <c r="BO32" s="1025"/>
      <c r="BP32" s="1025"/>
      <c r="BQ32" s="1025"/>
      <c r="BR32" s="1025"/>
      <c r="BS32" s="1025"/>
      <c r="BT32" s="1025"/>
      <c r="BU32" s="1025"/>
      <c r="BV32" s="1025"/>
      <c r="BW32" s="1025"/>
      <c r="BX32" s="1025"/>
      <c r="BY32" s="1025"/>
      <c r="BZ32" s="1025"/>
      <c r="CA32" s="1025"/>
      <c r="CB32" s="1025"/>
      <c r="CC32" s="1025"/>
      <c r="CD32" s="1025"/>
      <c r="CE32" s="1025"/>
      <c r="CF32" s="1025"/>
      <c r="CG32" s="1025"/>
      <c r="CH32" s="1025"/>
      <c r="CI32" s="1025"/>
      <c r="CJ32" s="247"/>
      <c r="CN32" s="252"/>
      <c r="CO32" s="252"/>
      <c r="CP32" s="247"/>
      <c r="CR32" s="252"/>
      <c r="CS32" s="252"/>
    </row>
    <row r="33" spans="1:97" ht="16.5" customHeight="1">
      <c r="A33" s="365"/>
      <c r="B33" s="589"/>
      <c r="C33" s="812"/>
      <c r="D33" s="1032"/>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974"/>
      <c r="AP33" s="974"/>
      <c r="AQ33" s="974"/>
      <c r="AR33" s="974"/>
      <c r="AS33" s="974"/>
      <c r="AT33" s="974"/>
      <c r="AU33" s="974"/>
      <c r="AV33" s="974"/>
      <c r="AW33" s="974"/>
      <c r="AX33" s="2"/>
      <c r="AY33" s="1025"/>
      <c r="AZ33" s="1025"/>
      <c r="BA33" s="1025"/>
      <c r="BB33" s="1025"/>
      <c r="BC33" s="1025"/>
      <c r="BD33" s="1025"/>
      <c r="BE33" s="1025"/>
      <c r="BF33" s="1025"/>
      <c r="BG33" s="1025"/>
      <c r="BH33" s="1025"/>
      <c r="BI33" s="1025"/>
      <c r="BJ33" s="1025"/>
      <c r="BK33" s="1025"/>
      <c r="BL33" s="1025"/>
      <c r="BM33" s="1025"/>
      <c r="BN33" s="1025"/>
      <c r="BO33" s="1025"/>
      <c r="BP33" s="1025"/>
      <c r="BQ33" s="1025"/>
      <c r="BR33" s="1025"/>
      <c r="BS33" s="1025"/>
      <c r="BT33" s="1025"/>
      <c r="BU33" s="1025"/>
      <c r="BV33" s="1025"/>
      <c r="BW33" s="1025"/>
      <c r="BX33" s="1025"/>
      <c r="BY33" s="1025"/>
      <c r="BZ33" s="1025"/>
      <c r="CA33" s="1025"/>
      <c r="CB33" s="1025"/>
      <c r="CC33" s="1025"/>
      <c r="CD33" s="1025"/>
      <c r="CE33" s="1025"/>
      <c r="CF33" s="1025"/>
      <c r="CG33" s="1025"/>
      <c r="CH33" s="1025"/>
      <c r="CI33" s="1025"/>
      <c r="CJ33" s="247"/>
      <c r="CN33" s="252"/>
      <c r="CO33" s="252"/>
      <c r="CP33" s="247"/>
      <c r="CR33" s="252"/>
      <c r="CS33" s="252"/>
    </row>
    <row r="34" spans="1:97" ht="16.5" customHeight="1">
      <c r="A34" s="365"/>
      <c r="B34" s="589"/>
      <c r="C34" s="812"/>
      <c r="D34" s="1032"/>
      <c r="E34" s="974"/>
      <c r="F34" s="974"/>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974"/>
      <c r="AP34" s="974"/>
      <c r="AQ34" s="974"/>
      <c r="AR34" s="974"/>
      <c r="AS34" s="974"/>
      <c r="AT34" s="974"/>
      <c r="AU34" s="974"/>
      <c r="AV34" s="974"/>
      <c r="AW34" s="974"/>
      <c r="AX34" s="2"/>
      <c r="AY34" s="1025"/>
      <c r="AZ34" s="1025"/>
      <c r="BA34" s="1025"/>
      <c r="BB34" s="1025"/>
      <c r="BC34" s="1025"/>
      <c r="BD34" s="1025"/>
      <c r="BE34" s="1025"/>
      <c r="BF34" s="1025"/>
      <c r="BG34" s="1025"/>
      <c r="BH34" s="1025"/>
      <c r="BI34" s="1025"/>
      <c r="BJ34" s="1025"/>
      <c r="BK34" s="1025"/>
      <c r="BL34" s="1025"/>
      <c r="BM34" s="1025"/>
      <c r="BN34" s="1025"/>
      <c r="BO34" s="1025"/>
      <c r="BP34" s="1025"/>
      <c r="BQ34" s="1025"/>
      <c r="BR34" s="1025"/>
      <c r="BS34" s="1025"/>
      <c r="BT34" s="1025"/>
      <c r="BU34" s="1025"/>
      <c r="BV34" s="1025"/>
      <c r="BW34" s="1025"/>
      <c r="BX34" s="1025"/>
      <c r="BY34" s="1025"/>
      <c r="BZ34" s="1025"/>
      <c r="CA34" s="1025"/>
      <c r="CB34" s="1025"/>
      <c r="CC34" s="1025"/>
      <c r="CD34" s="1025"/>
      <c r="CE34" s="1025"/>
      <c r="CF34" s="1025"/>
      <c r="CG34" s="1025"/>
      <c r="CH34" s="1025"/>
      <c r="CI34" s="1025"/>
      <c r="CJ34" s="247"/>
      <c r="CN34" s="252"/>
      <c r="CO34" s="252"/>
      <c r="CP34" s="247"/>
      <c r="CR34" s="252"/>
      <c r="CS34" s="252"/>
    </row>
    <row r="35" spans="1:97" ht="16.5" customHeight="1">
      <c r="A35" s="365"/>
      <c r="B35" s="589"/>
      <c r="C35" s="812"/>
      <c r="D35" s="1032"/>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2"/>
      <c r="AY35" s="1025"/>
      <c r="AZ35" s="1025"/>
      <c r="BA35" s="1025"/>
      <c r="BB35" s="1025"/>
      <c r="BC35" s="1025"/>
      <c r="BD35" s="1025"/>
      <c r="BE35" s="1025"/>
      <c r="BF35" s="1025"/>
      <c r="BG35" s="1025"/>
      <c r="BH35" s="1025"/>
      <c r="BI35" s="1025"/>
      <c r="BJ35" s="1025"/>
      <c r="BK35" s="1025"/>
      <c r="BL35" s="1025"/>
      <c r="BM35" s="1025"/>
      <c r="BN35" s="1025"/>
      <c r="BO35" s="1025"/>
      <c r="BP35" s="1025"/>
      <c r="BQ35" s="1025"/>
      <c r="BR35" s="1025"/>
      <c r="BS35" s="1025"/>
      <c r="BT35" s="1025"/>
      <c r="BU35" s="1025"/>
      <c r="BV35" s="1025"/>
      <c r="BW35" s="1025"/>
      <c r="BX35" s="1025"/>
      <c r="BY35" s="1025"/>
      <c r="BZ35" s="1025"/>
      <c r="CA35" s="1025"/>
      <c r="CB35" s="1025"/>
      <c r="CC35" s="1025"/>
      <c r="CD35" s="1025"/>
      <c r="CE35" s="1025"/>
      <c r="CF35" s="1025"/>
      <c r="CG35" s="1025"/>
      <c r="CH35" s="1025"/>
      <c r="CI35" s="1025"/>
      <c r="CJ35" s="247"/>
      <c r="CN35" s="252"/>
      <c r="CO35" s="252"/>
      <c r="CP35" s="247"/>
      <c r="CR35" s="252"/>
      <c r="CS35" s="252"/>
    </row>
    <row r="36" spans="1:97" ht="16.5" customHeight="1">
      <c r="A36" s="365"/>
      <c r="B36" s="589"/>
      <c r="C36" s="812"/>
      <c r="D36" s="1032"/>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974"/>
      <c r="AP36" s="974"/>
      <c r="AQ36" s="974"/>
      <c r="AR36" s="974"/>
      <c r="AS36" s="974"/>
      <c r="AT36" s="974"/>
      <c r="AU36" s="974"/>
      <c r="AV36" s="974"/>
      <c r="AW36" s="974"/>
      <c r="AX36" s="2"/>
      <c r="AY36" s="1025"/>
      <c r="AZ36" s="1025"/>
      <c r="BA36" s="1025"/>
      <c r="BB36" s="1025"/>
      <c r="BC36" s="1025"/>
      <c r="BD36" s="1025"/>
      <c r="BE36" s="1025"/>
      <c r="BF36" s="1025"/>
      <c r="BG36" s="1025"/>
      <c r="BH36" s="1025"/>
      <c r="BI36" s="1025"/>
      <c r="BJ36" s="1025"/>
      <c r="BK36" s="1025"/>
      <c r="BL36" s="1025"/>
      <c r="BM36" s="1025"/>
      <c r="BN36" s="1025"/>
      <c r="BO36" s="1025"/>
      <c r="BP36" s="1025"/>
      <c r="BQ36" s="1025"/>
      <c r="BR36" s="1025"/>
      <c r="BS36" s="1025"/>
      <c r="BT36" s="1025"/>
      <c r="BU36" s="1025"/>
      <c r="BV36" s="1025"/>
      <c r="BW36" s="1025"/>
      <c r="BX36" s="1025"/>
      <c r="BY36" s="1025"/>
      <c r="BZ36" s="1025"/>
      <c r="CA36" s="1025"/>
      <c r="CB36" s="1025"/>
      <c r="CC36" s="1025"/>
      <c r="CD36" s="1025"/>
      <c r="CE36" s="1025"/>
      <c r="CF36" s="1025"/>
      <c r="CG36" s="1025"/>
      <c r="CH36" s="1025"/>
      <c r="CI36" s="1025"/>
      <c r="CJ36" s="247"/>
      <c r="CN36" s="252"/>
      <c r="CO36" s="252"/>
      <c r="CP36" s="247"/>
      <c r="CR36" s="252"/>
      <c r="CS36" s="252"/>
    </row>
    <row r="37" spans="1:97" ht="16.5" customHeight="1">
      <c r="A37" s="365"/>
      <c r="B37" s="589"/>
      <c r="C37" s="812"/>
      <c r="D37" s="1032"/>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c r="AK37" s="974"/>
      <c r="AL37" s="974"/>
      <c r="AM37" s="974"/>
      <c r="AN37" s="974"/>
      <c r="AO37" s="974"/>
      <c r="AP37" s="974"/>
      <c r="AQ37" s="974"/>
      <c r="AR37" s="974"/>
      <c r="AS37" s="974"/>
      <c r="AT37" s="974"/>
      <c r="AU37" s="974"/>
      <c r="AV37" s="974"/>
      <c r="AW37" s="974"/>
      <c r="AX37" s="2"/>
      <c r="AY37" s="1025"/>
      <c r="AZ37" s="1025"/>
      <c r="BA37" s="1025"/>
      <c r="BB37" s="1025"/>
      <c r="BC37" s="1025"/>
      <c r="BD37" s="1025"/>
      <c r="BE37" s="1025"/>
      <c r="BF37" s="1025"/>
      <c r="BG37" s="1025"/>
      <c r="BH37" s="1025"/>
      <c r="BI37" s="1025"/>
      <c r="BJ37" s="1025"/>
      <c r="BK37" s="1025"/>
      <c r="BL37" s="1025"/>
      <c r="BM37" s="1025"/>
      <c r="BN37" s="1025"/>
      <c r="BO37" s="1025"/>
      <c r="BP37" s="1025"/>
      <c r="BQ37" s="1025"/>
      <c r="BR37" s="1025"/>
      <c r="BS37" s="1025"/>
      <c r="BT37" s="1025"/>
      <c r="BU37" s="1025"/>
      <c r="BV37" s="1025"/>
      <c r="BW37" s="1025"/>
      <c r="BX37" s="1025"/>
      <c r="BY37" s="1025"/>
      <c r="BZ37" s="1025"/>
      <c r="CA37" s="1025"/>
      <c r="CB37" s="1025"/>
      <c r="CC37" s="1025"/>
      <c r="CD37" s="1025"/>
      <c r="CE37" s="1025"/>
      <c r="CF37" s="1025"/>
      <c r="CG37" s="1025"/>
      <c r="CH37" s="1025"/>
      <c r="CI37" s="1025"/>
      <c r="CJ37" s="247"/>
      <c r="CN37" s="252"/>
      <c r="CO37" s="252"/>
      <c r="CP37" s="247"/>
      <c r="CR37" s="252"/>
      <c r="CS37" s="252"/>
    </row>
    <row r="38" spans="1:97" ht="16.5" customHeight="1">
      <c r="A38" s="365"/>
      <c r="B38" s="589"/>
      <c r="C38" s="812"/>
      <c r="D38" s="1032"/>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4"/>
      <c r="AR38" s="974"/>
      <c r="AS38" s="974"/>
      <c r="AT38" s="974"/>
      <c r="AU38" s="974"/>
      <c r="AV38" s="974"/>
      <c r="AW38" s="974"/>
      <c r="AX38" s="2"/>
      <c r="AY38" s="1025"/>
      <c r="AZ38" s="1025"/>
      <c r="BA38" s="1025"/>
      <c r="BB38" s="1025"/>
      <c r="BC38" s="1025"/>
      <c r="BD38" s="1025"/>
      <c r="BE38" s="1025"/>
      <c r="BF38" s="1025"/>
      <c r="BG38" s="1025"/>
      <c r="BH38" s="1025"/>
      <c r="BI38" s="1025"/>
      <c r="BJ38" s="1025"/>
      <c r="BK38" s="1025"/>
      <c r="BL38" s="1025"/>
      <c r="BM38" s="1025"/>
      <c r="BN38" s="1025"/>
      <c r="BO38" s="1025"/>
      <c r="BP38" s="1025"/>
      <c r="BQ38" s="1025"/>
      <c r="BR38" s="1025"/>
      <c r="BS38" s="1025"/>
      <c r="BT38" s="1025"/>
      <c r="BU38" s="1025"/>
      <c r="BV38" s="1025"/>
      <c r="BW38" s="1025"/>
      <c r="BX38" s="1025"/>
      <c r="BY38" s="1025"/>
      <c r="BZ38" s="1025"/>
      <c r="CA38" s="1025"/>
      <c r="CB38" s="1025"/>
      <c r="CC38" s="1025"/>
      <c r="CD38" s="1025"/>
      <c r="CE38" s="1025"/>
      <c r="CF38" s="1025"/>
      <c r="CG38" s="1025"/>
      <c r="CH38" s="1025"/>
      <c r="CI38" s="1025"/>
      <c r="CJ38" s="247"/>
      <c r="CN38" s="252"/>
      <c r="CO38" s="252"/>
      <c r="CP38" s="247"/>
      <c r="CR38" s="252"/>
      <c r="CS38" s="252"/>
    </row>
    <row r="39" spans="1:97" ht="16.5" customHeight="1">
      <c r="A39" s="365"/>
      <c r="B39" s="589"/>
      <c r="C39" s="812"/>
      <c r="D39" s="1032"/>
      <c r="E39" s="974"/>
      <c r="F39" s="974"/>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2"/>
      <c r="AY39" s="1025"/>
      <c r="AZ39" s="1025"/>
      <c r="BA39" s="1025"/>
      <c r="BB39" s="1025"/>
      <c r="BC39" s="1025"/>
      <c r="BD39" s="1025"/>
      <c r="BE39" s="1025"/>
      <c r="BF39" s="1025"/>
      <c r="BG39" s="1025"/>
      <c r="BH39" s="1025"/>
      <c r="BI39" s="1025"/>
      <c r="BJ39" s="1025"/>
      <c r="BK39" s="1025"/>
      <c r="BL39" s="1025"/>
      <c r="BM39" s="1025"/>
      <c r="BN39" s="1025"/>
      <c r="BO39" s="1025"/>
      <c r="BP39" s="1025"/>
      <c r="BQ39" s="1025"/>
      <c r="BR39" s="1025"/>
      <c r="BS39" s="1025"/>
      <c r="BT39" s="1025"/>
      <c r="BU39" s="1025"/>
      <c r="BV39" s="1025"/>
      <c r="BW39" s="1025"/>
      <c r="BX39" s="1025"/>
      <c r="BY39" s="1025"/>
      <c r="BZ39" s="1025"/>
      <c r="CA39" s="1025"/>
      <c r="CB39" s="1025"/>
      <c r="CC39" s="1025"/>
      <c r="CD39" s="1025"/>
      <c r="CE39" s="1025"/>
      <c r="CF39" s="1025"/>
      <c r="CG39" s="1025"/>
      <c r="CH39" s="1025"/>
      <c r="CI39" s="1025"/>
      <c r="CJ39" s="247"/>
      <c r="CN39" s="252"/>
      <c r="CO39" s="252"/>
      <c r="CP39" s="247"/>
      <c r="CR39" s="252"/>
      <c r="CS39" s="252"/>
    </row>
    <row r="40" spans="1:97" ht="16.5" customHeight="1">
      <c r="A40" s="365"/>
      <c r="B40" s="589"/>
      <c r="C40" s="812"/>
      <c r="D40" s="1032"/>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974"/>
      <c r="AP40" s="974"/>
      <c r="AQ40" s="974"/>
      <c r="AR40" s="974"/>
      <c r="AS40" s="974"/>
      <c r="AT40" s="974"/>
      <c r="AU40" s="974"/>
      <c r="AV40" s="974"/>
      <c r="AW40" s="974"/>
      <c r="AX40" s="2"/>
      <c r="AY40" s="1025"/>
      <c r="AZ40" s="1025"/>
      <c r="BA40" s="1025"/>
      <c r="BB40" s="1025"/>
      <c r="BC40" s="1025"/>
      <c r="BD40" s="1025"/>
      <c r="BE40" s="1025"/>
      <c r="BF40" s="1025"/>
      <c r="BG40" s="1025"/>
      <c r="BH40" s="1025"/>
      <c r="BI40" s="1025"/>
      <c r="BJ40" s="1025"/>
      <c r="BK40" s="1025"/>
      <c r="BL40" s="1025"/>
      <c r="BM40" s="1025"/>
      <c r="BN40" s="1025"/>
      <c r="BO40" s="1025"/>
      <c r="BP40" s="1025"/>
      <c r="BQ40" s="1025"/>
      <c r="BR40" s="1025"/>
      <c r="BS40" s="1025"/>
      <c r="BT40" s="1025"/>
      <c r="BU40" s="1025"/>
      <c r="BV40" s="1025"/>
      <c r="BW40" s="1025"/>
      <c r="BX40" s="1025"/>
      <c r="BY40" s="1025"/>
      <c r="BZ40" s="1025"/>
      <c r="CA40" s="1025"/>
      <c r="CB40" s="1025"/>
      <c r="CC40" s="1025"/>
      <c r="CD40" s="1025"/>
      <c r="CE40" s="1025"/>
      <c r="CF40" s="1025"/>
      <c r="CG40" s="1025"/>
      <c r="CH40" s="1025"/>
      <c r="CI40" s="1025"/>
      <c r="CJ40" s="247"/>
      <c r="CN40" s="252"/>
      <c r="CO40" s="252"/>
      <c r="CP40" s="247"/>
      <c r="CR40" s="252"/>
      <c r="CS40" s="252"/>
    </row>
    <row r="41" spans="1:97" ht="16.5" customHeight="1">
      <c r="A41" s="365"/>
      <c r="B41" s="589"/>
      <c r="C41" s="812"/>
      <c r="D41" s="1032"/>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4"/>
      <c r="AF41" s="974"/>
      <c r="AG41" s="974"/>
      <c r="AH41" s="974"/>
      <c r="AI41" s="974"/>
      <c r="AJ41" s="974"/>
      <c r="AK41" s="974"/>
      <c r="AL41" s="974"/>
      <c r="AM41" s="974"/>
      <c r="AN41" s="974"/>
      <c r="AO41" s="974"/>
      <c r="AP41" s="974"/>
      <c r="AQ41" s="974"/>
      <c r="AR41" s="974"/>
      <c r="AS41" s="974"/>
      <c r="AT41" s="974"/>
      <c r="AU41" s="974"/>
      <c r="AV41" s="974"/>
      <c r="AW41" s="974"/>
      <c r="AX41" s="2"/>
      <c r="AY41" s="1025"/>
      <c r="AZ41" s="1025"/>
      <c r="BA41" s="1025"/>
      <c r="BB41" s="1025"/>
      <c r="BC41" s="1025"/>
      <c r="BD41" s="1025"/>
      <c r="BE41" s="1025"/>
      <c r="BF41" s="1025"/>
      <c r="BG41" s="1025"/>
      <c r="BH41" s="1025"/>
      <c r="BI41" s="1025"/>
      <c r="BJ41" s="1025"/>
      <c r="BK41" s="1025"/>
      <c r="BL41" s="1025"/>
      <c r="BM41" s="1025"/>
      <c r="BN41" s="1025"/>
      <c r="BO41" s="1025"/>
      <c r="BP41" s="1025"/>
      <c r="BQ41" s="1025"/>
      <c r="BR41" s="1025"/>
      <c r="BS41" s="1025"/>
      <c r="BT41" s="1025"/>
      <c r="BU41" s="1025"/>
      <c r="BV41" s="1025"/>
      <c r="BW41" s="1025"/>
      <c r="BX41" s="1025"/>
      <c r="BY41" s="1025"/>
      <c r="BZ41" s="1025"/>
      <c r="CA41" s="1025"/>
      <c r="CB41" s="1025"/>
      <c r="CC41" s="1025"/>
      <c r="CD41" s="1025"/>
      <c r="CE41" s="1025"/>
      <c r="CF41" s="1025"/>
      <c r="CG41" s="1025"/>
      <c r="CH41" s="1025"/>
      <c r="CI41" s="1025"/>
      <c r="CJ41" s="247"/>
      <c r="CN41" s="252"/>
      <c r="CO41" s="252"/>
      <c r="CP41" s="247"/>
      <c r="CR41" s="252"/>
      <c r="CS41" s="252"/>
    </row>
    <row r="42" spans="1:97" ht="16.5" customHeight="1">
      <c r="A42" s="365"/>
      <c r="B42" s="589"/>
      <c r="C42" s="812"/>
      <c r="D42" s="1032"/>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2"/>
      <c r="AY42" s="1025"/>
      <c r="AZ42" s="1025"/>
      <c r="BA42" s="1025"/>
      <c r="BB42" s="1025"/>
      <c r="BC42" s="1025"/>
      <c r="BD42" s="1025"/>
      <c r="BE42" s="1025"/>
      <c r="BF42" s="1025"/>
      <c r="BG42" s="1025"/>
      <c r="BH42" s="1025"/>
      <c r="BI42" s="1025"/>
      <c r="BJ42" s="1025"/>
      <c r="BK42" s="1025"/>
      <c r="BL42" s="1025"/>
      <c r="BM42" s="1025"/>
      <c r="BN42" s="1025"/>
      <c r="BO42" s="1025"/>
      <c r="BP42" s="1025"/>
      <c r="BQ42" s="1025"/>
      <c r="BR42" s="1025"/>
      <c r="BS42" s="1025"/>
      <c r="BT42" s="1025"/>
      <c r="BU42" s="1025"/>
      <c r="BV42" s="1025"/>
      <c r="BW42" s="1025"/>
      <c r="BX42" s="1025"/>
      <c r="BY42" s="1025"/>
      <c r="BZ42" s="1025"/>
      <c r="CA42" s="1025"/>
      <c r="CB42" s="1025"/>
      <c r="CC42" s="1025"/>
      <c r="CD42" s="1025"/>
      <c r="CE42" s="1025"/>
      <c r="CF42" s="1025"/>
      <c r="CG42" s="1025"/>
      <c r="CH42" s="1025"/>
      <c r="CI42" s="1025"/>
      <c r="CJ42" s="247"/>
      <c r="CN42" s="252"/>
      <c r="CO42" s="252"/>
      <c r="CP42" s="247"/>
      <c r="CR42" s="252"/>
      <c r="CS42" s="252"/>
    </row>
    <row r="43" spans="1:97" ht="16.5" customHeight="1">
      <c r="A43" s="365"/>
      <c r="B43" s="589"/>
      <c r="C43" s="812"/>
      <c r="D43" s="1032"/>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2"/>
      <c r="AY43" s="1025"/>
      <c r="AZ43" s="1025"/>
      <c r="BA43" s="1025"/>
      <c r="BB43" s="1025"/>
      <c r="BC43" s="1025"/>
      <c r="BD43" s="1025"/>
      <c r="BE43" s="1025"/>
      <c r="BF43" s="1025"/>
      <c r="BG43" s="1025"/>
      <c r="BH43" s="1025"/>
      <c r="BI43" s="1025"/>
      <c r="BJ43" s="1025"/>
      <c r="BK43" s="1025"/>
      <c r="BL43" s="1025"/>
      <c r="BM43" s="1025"/>
      <c r="BN43" s="1025"/>
      <c r="BO43" s="1025"/>
      <c r="BP43" s="1025"/>
      <c r="BQ43" s="1025"/>
      <c r="BR43" s="1025"/>
      <c r="BS43" s="1025"/>
      <c r="BT43" s="1025"/>
      <c r="BU43" s="1025"/>
      <c r="BV43" s="1025"/>
      <c r="BW43" s="1025"/>
      <c r="BX43" s="1025"/>
      <c r="BY43" s="1025"/>
      <c r="BZ43" s="1025"/>
      <c r="CA43" s="1025"/>
      <c r="CB43" s="1025"/>
      <c r="CC43" s="1025"/>
      <c r="CD43" s="1025"/>
      <c r="CE43" s="1025"/>
      <c r="CF43" s="1025"/>
      <c r="CG43" s="1025"/>
      <c r="CH43" s="1025"/>
      <c r="CI43" s="1025"/>
      <c r="CJ43" s="247"/>
      <c r="CN43" s="252"/>
      <c r="CO43" s="252"/>
      <c r="CP43" s="247"/>
      <c r="CR43" s="252"/>
      <c r="CS43" s="252"/>
    </row>
    <row r="44" spans="1:97" ht="16.5" customHeight="1">
      <c r="A44" s="365"/>
      <c r="B44" s="589"/>
      <c r="C44" s="812"/>
      <c r="D44" s="1032"/>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974"/>
      <c r="AP44" s="974"/>
      <c r="AQ44" s="974"/>
      <c r="AR44" s="974"/>
      <c r="AS44" s="974"/>
      <c r="AT44" s="974"/>
      <c r="AU44" s="974"/>
      <c r="AV44" s="974"/>
      <c r="AW44" s="974"/>
      <c r="AX44" s="2"/>
      <c r="AY44" s="1025"/>
      <c r="AZ44" s="1025"/>
      <c r="BA44" s="1025"/>
      <c r="BB44" s="1025"/>
      <c r="BC44" s="1025"/>
      <c r="BD44" s="1025"/>
      <c r="BE44" s="1025"/>
      <c r="BF44" s="1025"/>
      <c r="BG44" s="1025"/>
      <c r="BH44" s="1025"/>
      <c r="BI44" s="1025"/>
      <c r="BJ44" s="1025"/>
      <c r="BK44" s="1025"/>
      <c r="BL44" s="1025"/>
      <c r="BM44" s="1025"/>
      <c r="BN44" s="1025"/>
      <c r="BO44" s="1025"/>
      <c r="BP44" s="1025"/>
      <c r="BQ44" s="1025"/>
      <c r="BR44" s="1025"/>
      <c r="BS44" s="1025"/>
      <c r="BT44" s="1025"/>
      <c r="BU44" s="1025"/>
      <c r="BV44" s="1025"/>
      <c r="BW44" s="1025"/>
      <c r="BX44" s="1025"/>
      <c r="BY44" s="1025"/>
      <c r="BZ44" s="1025"/>
      <c r="CA44" s="1025"/>
      <c r="CB44" s="1025"/>
      <c r="CC44" s="1025"/>
      <c r="CD44" s="1025"/>
      <c r="CE44" s="1025"/>
      <c r="CF44" s="1025"/>
      <c r="CG44" s="1025"/>
      <c r="CH44" s="1025"/>
      <c r="CI44" s="1025"/>
      <c r="CJ44" s="247"/>
      <c r="CN44" s="252"/>
      <c r="CO44" s="252"/>
      <c r="CP44" s="247"/>
      <c r="CR44" s="252"/>
      <c r="CS44" s="252"/>
    </row>
    <row r="45" spans="1:97" ht="16.5" customHeight="1">
      <c r="A45" s="365"/>
      <c r="B45" s="589"/>
      <c r="C45" s="812"/>
      <c r="D45" s="1032"/>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974"/>
      <c r="AR45" s="974"/>
      <c r="AS45" s="974"/>
      <c r="AT45" s="974"/>
      <c r="AU45" s="974"/>
      <c r="AV45" s="974"/>
      <c r="AW45" s="974"/>
      <c r="AX45" s="2"/>
      <c r="AY45" s="1025"/>
      <c r="AZ45" s="1025"/>
      <c r="BA45" s="1025"/>
      <c r="BB45" s="1025"/>
      <c r="BC45" s="1025"/>
      <c r="BD45" s="1025"/>
      <c r="BE45" s="1025"/>
      <c r="BF45" s="1025"/>
      <c r="BG45" s="1025"/>
      <c r="BH45" s="1025"/>
      <c r="BI45" s="1025"/>
      <c r="BJ45" s="1025"/>
      <c r="BK45" s="1025"/>
      <c r="BL45" s="1025"/>
      <c r="BM45" s="1025"/>
      <c r="BN45" s="1025"/>
      <c r="BO45" s="1025"/>
      <c r="BP45" s="1025"/>
      <c r="BQ45" s="1025"/>
      <c r="BR45" s="1025"/>
      <c r="BS45" s="1025"/>
      <c r="BT45" s="1025"/>
      <c r="BU45" s="1025"/>
      <c r="BV45" s="1025"/>
      <c r="BW45" s="1025"/>
      <c r="BX45" s="1025"/>
      <c r="BY45" s="1025"/>
      <c r="BZ45" s="1025"/>
      <c r="CA45" s="1025"/>
      <c r="CB45" s="1025"/>
      <c r="CC45" s="1025"/>
      <c r="CD45" s="1025"/>
      <c r="CE45" s="1025"/>
      <c r="CF45" s="1025"/>
      <c r="CG45" s="1025"/>
      <c r="CH45" s="1025"/>
      <c r="CI45" s="1025"/>
      <c r="CJ45" s="247"/>
      <c r="CN45" s="252"/>
      <c r="CO45" s="252"/>
      <c r="CP45" s="247"/>
      <c r="CR45" s="252"/>
      <c r="CS45" s="252"/>
    </row>
    <row r="46" spans="1:97" ht="16.5" customHeight="1">
      <c r="A46" s="365"/>
      <c r="B46" s="589"/>
      <c r="C46" s="812"/>
      <c r="D46" s="1032"/>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974"/>
      <c r="AP46" s="974"/>
      <c r="AQ46" s="974"/>
      <c r="AR46" s="974"/>
      <c r="AS46" s="974"/>
      <c r="AT46" s="974"/>
      <c r="AU46" s="974"/>
      <c r="AV46" s="974"/>
      <c r="AW46" s="974"/>
      <c r="AX46" s="2"/>
      <c r="AY46" s="1025"/>
      <c r="AZ46" s="1025"/>
      <c r="BA46" s="1025"/>
      <c r="BB46" s="1025"/>
      <c r="BC46" s="1025"/>
      <c r="BD46" s="1025"/>
      <c r="BE46" s="1025"/>
      <c r="BF46" s="1025"/>
      <c r="BG46" s="1025"/>
      <c r="BH46" s="1025"/>
      <c r="BI46" s="1025"/>
      <c r="BJ46" s="1025"/>
      <c r="BK46" s="1025"/>
      <c r="BL46" s="1025"/>
      <c r="BM46" s="1025"/>
      <c r="BN46" s="1025"/>
      <c r="BO46" s="1025"/>
      <c r="BP46" s="1025"/>
      <c r="BQ46" s="1025"/>
      <c r="BR46" s="1025"/>
      <c r="BS46" s="1025"/>
      <c r="BT46" s="1025"/>
      <c r="BU46" s="1025"/>
      <c r="BV46" s="1025"/>
      <c r="BW46" s="1025"/>
      <c r="BX46" s="1025"/>
      <c r="BY46" s="1025"/>
      <c r="BZ46" s="1025"/>
      <c r="CA46" s="1025"/>
      <c r="CB46" s="1025"/>
      <c r="CC46" s="1025"/>
      <c r="CD46" s="1025"/>
      <c r="CE46" s="1025"/>
      <c r="CF46" s="1025"/>
      <c r="CG46" s="1025"/>
      <c r="CH46" s="1025"/>
      <c r="CI46" s="1025"/>
      <c r="CJ46" s="247"/>
      <c r="CN46" s="252"/>
      <c r="CO46" s="252"/>
      <c r="CP46" s="247"/>
      <c r="CR46" s="252"/>
      <c r="CS46" s="252"/>
    </row>
    <row r="47" spans="1:97" ht="16.5" customHeight="1">
      <c r="A47" s="365"/>
      <c r="B47" s="589"/>
      <c r="C47" s="812"/>
      <c r="D47" s="1039"/>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1"/>
      <c r="AX47" s="2"/>
      <c r="AY47" s="1025"/>
      <c r="AZ47" s="1025"/>
      <c r="BA47" s="1025"/>
      <c r="BB47" s="1025"/>
      <c r="BC47" s="1025"/>
      <c r="BD47" s="1025"/>
      <c r="BE47" s="1025"/>
      <c r="BF47" s="1025"/>
      <c r="BG47" s="1025"/>
      <c r="BH47" s="1025"/>
      <c r="BI47" s="1025"/>
      <c r="BJ47" s="1025"/>
      <c r="BK47" s="1025"/>
      <c r="BL47" s="1025"/>
      <c r="BM47" s="1025"/>
      <c r="BN47" s="1025"/>
      <c r="BO47" s="1025"/>
      <c r="BP47" s="1025"/>
      <c r="BQ47" s="1025"/>
      <c r="BR47" s="1025"/>
      <c r="BS47" s="1025"/>
      <c r="BT47" s="1025"/>
      <c r="BU47" s="1025"/>
      <c r="BV47" s="1025"/>
      <c r="BW47" s="1025"/>
      <c r="BX47" s="1025"/>
      <c r="BY47" s="1025"/>
      <c r="BZ47" s="1025"/>
      <c r="CA47" s="1025"/>
      <c r="CB47" s="1025"/>
      <c r="CC47" s="1025"/>
      <c r="CD47" s="1025"/>
      <c r="CE47" s="1025"/>
      <c r="CF47" s="1025"/>
      <c r="CG47" s="1025"/>
      <c r="CH47" s="1025"/>
      <c r="CI47" s="1025"/>
      <c r="CJ47" s="247"/>
      <c r="CN47" s="252"/>
      <c r="CO47" s="252"/>
      <c r="CP47" s="247"/>
      <c r="CR47" s="252"/>
      <c r="CS47" s="252"/>
    </row>
    <row r="48" spans="1:97" ht="12.75" thickBot="1">
      <c r="A48" s="365"/>
      <c r="B48" s="589"/>
      <c r="C48" s="813"/>
      <c r="D48" s="1037"/>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c r="AN48" s="1038"/>
      <c r="AO48" s="1038"/>
      <c r="AP48" s="1038"/>
      <c r="AQ48" s="1038"/>
      <c r="AR48" s="1038"/>
      <c r="AS48" s="1038"/>
      <c r="AT48" s="1038"/>
      <c r="AU48" s="1038"/>
      <c r="AV48" s="1038"/>
      <c r="AW48" s="1038"/>
      <c r="AX48"/>
      <c r="AY48" s="1028"/>
      <c r="AZ48" s="1028"/>
      <c r="BA48" s="1028"/>
      <c r="BB48" s="1028"/>
      <c r="BC48" s="1028"/>
      <c r="BD48" s="1028"/>
      <c r="BE48" s="1028"/>
      <c r="BF48" s="1028"/>
      <c r="BG48" s="1028"/>
      <c r="BH48" s="1028"/>
      <c r="BI48" s="1028"/>
      <c r="BJ48" s="1028"/>
      <c r="BK48" s="1028"/>
      <c r="BL48" s="1028"/>
      <c r="BM48" s="1028"/>
      <c r="BN48" s="1028"/>
      <c r="BO48" s="1028"/>
      <c r="BP48" s="1028"/>
      <c r="BQ48" s="1028"/>
      <c r="BR48" s="1028"/>
      <c r="BS48" s="1028"/>
      <c r="BT48" s="1028"/>
      <c r="BU48" s="1028"/>
      <c r="BV48" s="1028"/>
      <c r="BW48" s="1028"/>
      <c r="BX48" s="1028"/>
      <c r="BY48" s="1028"/>
      <c r="BZ48" s="1028"/>
      <c r="CA48" s="1028"/>
      <c r="CB48" s="1028"/>
      <c r="CC48" s="1028"/>
      <c r="CD48" s="1028"/>
      <c r="CE48" s="1028"/>
      <c r="CF48" s="1028"/>
      <c r="CG48" s="1028"/>
      <c r="CH48" s="1028"/>
      <c r="CI48" s="1028"/>
      <c r="CJ48" s="247"/>
      <c r="CN48" s="252"/>
      <c r="CO48" s="252"/>
      <c r="CP48" s="247"/>
      <c r="CR48" s="252"/>
      <c r="CS48" s="252"/>
    </row>
    <row r="49" spans="3:97" ht="12">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B20">
    <cfRule type="containsText" priority="2" dxfId="22" operator="containsText" stopIfTrue="1" text="&gt; 10%">
      <formula>NOT(ISERROR(SEARCH("&gt; 10%",BB20)))</formula>
    </cfRule>
  </conditionalFormatting>
  <conditionalFormatting sqref="BB20:CR20">
    <cfRule type="containsText" priority="1" dxfId="22" operator="containsText" stopIfTrue="1" text="&lt;&gt;">
      <formula>NOT(ISERROR(SEARCH("&lt;&gt;",BB20)))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r:id="rId1"/>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70" zoomScaleNormal="70" zoomScaleSheetLayoutView="80" zoomScalePageLayoutView="70" workbookViewId="0" topLeftCell="C1">
      <selection activeCell="B1" sqref="B1:B16384"/>
    </sheetView>
  </sheetViews>
  <sheetFormatPr defaultColWidth="9.421875" defaultRowHeight="12.75"/>
  <cols>
    <col min="1" max="1" width="3.421875" style="365" hidden="1" customWidth="1"/>
    <col min="2" max="2" width="9.57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67" t="s">
        <v>71</v>
      </c>
      <c r="D1" s="967"/>
      <c r="E1" s="967"/>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28</v>
      </c>
      <c r="C3" s="212" t="s">
        <v>99</v>
      </c>
      <c r="D3" s="499" t="s">
        <v>373</v>
      </c>
      <c r="E3" s="497"/>
      <c r="F3" s="216"/>
      <c r="G3" s="212" t="s">
        <v>100</v>
      </c>
      <c r="H3" s="213"/>
      <c r="I3" s="214"/>
      <c r="J3" s="213"/>
      <c r="K3" s="215"/>
      <c r="L3" s="213"/>
      <c r="M3" s="1049"/>
      <c r="N3" s="977"/>
      <c r="O3" s="977"/>
      <c r="P3" s="977"/>
      <c r="Q3" s="977"/>
      <c r="R3" s="977"/>
      <c r="S3" s="977"/>
      <c r="T3" s="977"/>
      <c r="U3" s="977"/>
      <c r="V3" s="977"/>
      <c r="W3" s="977"/>
      <c r="X3" s="977"/>
      <c r="Y3" s="977"/>
      <c r="Z3" s="977"/>
      <c r="AA3" s="977"/>
      <c r="AB3" s="977"/>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19"/>
      <c r="BW4" s="1019"/>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1576</v>
      </c>
      <c r="C5" s="243" t="s">
        <v>164</v>
      </c>
      <c r="D5" s="500" t="s">
        <v>381</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238"/>
      <c r="AY8" s="59" t="s">
        <v>101</v>
      </c>
      <c r="AZ8" s="59" t="s">
        <v>102</v>
      </c>
      <c r="BA8" s="59" t="s">
        <v>103</v>
      </c>
      <c r="BB8" s="889">
        <v>2000</v>
      </c>
      <c r="BC8" s="889"/>
      <c r="BD8" s="889">
        <v>2001</v>
      </c>
      <c r="BE8" s="889"/>
      <c r="BF8" s="889">
        <v>2002</v>
      </c>
      <c r="BG8" s="889"/>
      <c r="BH8" s="889">
        <v>2003</v>
      </c>
      <c r="BI8" s="889"/>
      <c r="BJ8" s="889">
        <v>2004</v>
      </c>
      <c r="BK8" s="889"/>
      <c r="BL8" s="889">
        <v>2005</v>
      </c>
      <c r="BM8" s="889"/>
      <c r="BN8" s="889">
        <v>2006</v>
      </c>
      <c r="BO8" s="889"/>
      <c r="BP8" s="889">
        <v>2007</v>
      </c>
      <c r="BQ8" s="889"/>
      <c r="BR8" s="889">
        <v>2008</v>
      </c>
      <c r="BS8" s="889"/>
      <c r="BT8" s="889">
        <v>2009</v>
      </c>
      <c r="BU8" s="889"/>
      <c r="BV8" s="889">
        <v>2010</v>
      </c>
      <c r="BW8" s="889"/>
      <c r="BX8" s="889">
        <v>2011</v>
      </c>
      <c r="BY8" s="889"/>
      <c r="BZ8" s="889">
        <v>2012</v>
      </c>
      <c r="CA8" s="889"/>
      <c r="CB8" s="889">
        <v>2013</v>
      </c>
      <c r="CC8" s="889"/>
      <c r="CD8" s="889">
        <v>2014</v>
      </c>
      <c r="CE8" s="889"/>
      <c r="CF8" s="889">
        <v>2015</v>
      </c>
      <c r="CG8" s="889"/>
      <c r="CH8" s="889">
        <v>2016</v>
      </c>
      <c r="CI8" s="889"/>
      <c r="CJ8" s="889">
        <v>2017</v>
      </c>
      <c r="CK8" s="889"/>
      <c r="CL8" s="889">
        <v>2018</v>
      </c>
      <c r="CM8" s="889"/>
      <c r="CN8" s="889">
        <v>2019</v>
      </c>
      <c r="CO8" s="889"/>
      <c r="CP8" s="889">
        <v>2020</v>
      </c>
      <c r="CQ8" s="889"/>
      <c r="CR8" s="889">
        <v>2021</v>
      </c>
      <c r="CS8" s="889"/>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0" t="s">
        <v>168</v>
      </c>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c r="AI23" s="970"/>
      <c r="AJ23" s="970"/>
      <c r="AK23" s="970"/>
      <c r="AL23" s="970"/>
      <c r="AM23" s="970"/>
      <c r="AN23" s="970"/>
      <c r="AO23" s="970"/>
      <c r="AP23" s="970"/>
      <c r="AQ23" s="970"/>
      <c r="AR23" s="227"/>
      <c r="AS23" s="227"/>
      <c r="AT23" s="227"/>
      <c r="AU23" s="227"/>
      <c r="AV23" s="227"/>
      <c r="AW23" s="227"/>
      <c r="AY23" s="59" t="s">
        <v>101</v>
      </c>
      <c r="AZ23" s="59" t="s">
        <v>102</v>
      </c>
      <c r="BA23" s="59" t="s">
        <v>103</v>
      </c>
      <c r="BB23" s="893">
        <v>2000</v>
      </c>
      <c r="BC23" s="893"/>
      <c r="BD23" s="893">
        <v>2001</v>
      </c>
      <c r="BE23" s="893"/>
      <c r="BF23" s="893">
        <v>2002</v>
      </c>
      <c r="BG23" s="893"/>
      <c r="BH23" s="893">
        <v>2003</v>
      </c>
      <c r="BI23" s="893"/>
      <c r="BJ23" s="893">
        <v>2004</v>
      </c>
      <c r="BK23" s="893"/>
      <c r="BL23" s="893">
        <v>2005</v>
      </c>
      <c r="BM23" s="893"/>
      <c r="BN23" s="893">
        <v>2006</v>
      </c>
      <c r="BO23" s="893"/>
      <c r="BP23" s="893">
        <v>2007</v>
      </c>
      <c r="BQ23" s="893"/>
      <c r="BR23" s="893">
        <v>2008</v>
      </c>
      <c r="BS23" s="893"/>
      <c r="BT23" s="893">
        <v>2009</v>
      </c>
      <c r="BU23" s="893"/>
      <c r="BV23" s="893">
        <v>2010</v>
      </c>
      <c r="BW23" s="893"/>
      <c r="BX23" s="893">
        <v>2011</v>
      </c>
      <c r="BY23" s="893"/>
      <c r="BZ23" s="893">
        <v>2012</v>
      </c>
      <c r="CA23" s="893"/>
      <c r="CB23" s="893">
        <v>2013</v>
      </c>
      <c r="CC23" s="893"/>
      <c r="CD23" s="893">
        <v>2014</v>
      </c>
      <c r="CE23" s="893"/>
      <c r="CF23" s="893">
        <v>2015</v>
      </c>
      <c r="CG23" s="893"/>
      <c r="CH23" s="893">
        <v>2016</v>
      </c>
      <c r="CI23" s="893"/>
      <c r="CJ23" s="893">
        <v>2017</v>
      </c>
      <c r="CK23" s="893"/>
      <c r="CL23" s="893">
        <v>2018</v>
      </c>
      <c r="CM23" s="893"/>
      <c r="CN23" s="893">
        <v>2019</v>
      </c>
      <c r="CO23" s="893"/>
      <c r="CP23" s="893">
        <v>2020</v>
      </c>
      <c r="CQ23" s="893"/>
      <c r="CR23" s="893">
        <v>2021</v>
      </c>
      <c r="CS23" s="119"/>
      <c r="CT23" s="103"/>
    </row>
    <row r="24" spans="3:98" ht="14.25" customHeight="1">
      <c r="C24" s="239" t="s">
        <v>157</v>
      </c>
      <c r="D24" s="972" t="s">
        <v>23</v>
      </c>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c r="AK24" s="972"/>
      <c r="AL24" s="972"/>
      <c r="AM24" s="972"/>
      <c r="AN24" s="972"/>
      <c r="AO24" s="972"/>
      <c r="AP24" s="972"/>
      <c r="AQ24" s="972"/>
      <c r="AR24" s="1017"/>
      <c r="AS24" s="1017"/>
      <c r="AT24" s="1017"/>
      <c r="AU24" s="1017"/>
      <c r="AV24" s="1017"/>
      <c r="AW24" s="1017"/>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89" t="s">
        <v>213</v>
      </c>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89"/>
      <c r="AP25" s="989"/>
      <c r="AQ25" s="989"/>
      <c r="AR25" s="989"/>
      <c r="AS25" s="989"/>
      <c r="AT25" s="989"/>
      <c r="AU25" s="989"/>
      <c r="AV25" s="989"/>
      <c r="AW25" s="989"/>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85"/>
      <c r="E26" s="985"/>
      <c r="F26" s="985"/>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985"/>
      <c r="AK26" s="985"/>
      <c r="AL26" s="985"/>
      <c r="AM26" s="985"/>
      <c r="AN26" s="985"/>
      <c r="AO26" s="985"/>
      <c r="AP26" s="985"/>
      <c r="AQ26" s="985"/>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45" t="s">
        <v>110</v>
      </c>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6"/>
      <c r="AL30" s="1046"/>
      <c r="AM30" s="1046"/>
      <c r="AN30" s="1046"/>
      <c r="AO30" s="1046"/>
      <c r="AP30" s="1046"/>
      <c r="AQ30" s="1046"/>
      <c r="AR30" s="1046"/>
      <c r="AS30" s="1046"/>
      <c r="AT30" s="1046"/>
      <c r="AU30" s="1046"/>
      <c r="AV30" s="1046"/>
      <c r="AW30" s="1046"/>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89"/>
      <c r="D31" s="1047"/>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8"/>
      <c r="AW31" s="1048"/>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39"/>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L32" s="1040"/>
      <c r="AM32" s="1040"/>
      <c r="AN32" s="1040"/>
      <c r="AO32" s="1040"/>
      <c r="AP32" s="1040"/>
      <c r="AQ32" s="1040"/>
      <c r="AR32" s="1040"/>
      <c r="AS32" s="1040"/>
      <c r="AT32" s="1040"/>
      <c r="AU32" s="1040"/>
      <c r="AV32" s="1040"/>
      <c r="AW32" s="1040"/>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39"/>
      <c r="E33" s="1040"/>
      <c r="F33" s="1040"/>
      <c r="G33" s="1040"/>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39"/>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39"/>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39"/>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39"/>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0"/>
      <c r="AS37" s="1040"/>
      <c r="AT37" s="1040"/>
      <c r="AU37" s="1040"/>
      <c r="AV37" s="1040"/>
      <c r="AW37" s="1040"/>
      <c r="AX37" s="792"/>
      <c r="AY37" s="1025"/>
      <c r="AZ37" s="1025"/>
      <c r="BA37" s="1025"/>
      <c r="BB37" s="1025"/>
      <c r="BC37" s="1025"/>
      <c r="BD37" s="1025"/>
      <c r="BE37" s="1025"/>
      <c r="BF37" s="1025"/>
      <c r="BG37" s="1025"/>
      <c r="BH37" s="1025"/>
      <c r="BI37" s="1025"/>
      <c r="BJ37" s="1025"/>
      <c r="BK37" s="1025"/>
      <c r="BL37" s="1025"/>
      <c r="BM37" s="1025"/>
      <c r="BN37" s="1025"/>
      <c r="BO37" s="1025"/>
      <c r="BP37" s="1025"/>
      <c r="BQ37" s="1025"/>
      <c r="BR37" s="1025"/>
      <c r="BS37" s="1025"/>
      <c r="BT37" s="1025"/>
      <c r="BU37" s="1025"/>
      <c r="BV37" s="1025"/>
      <c r="BW37" s="1025"/>
      <c r="BX37" s="1025"/>
      <c r="BY37" s="1025"/>
      <c r="BZ37" s="1025"/>
      <c r="CA37" s="1025"/>
      <c r="CB37" s="1025"/>
      <c r="CC37" s="1025"/>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39"/>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792"/>
      <c r="AY38" s="1025"/>
      <c r="AZ38" s="1025"/>
      <c r="BA38" s="1025"/>
      <c r="BB38" s="1025"/>
      <c r="BC38" s="1025"/>
      <c r="BD38" s="1025"/>
      <c r="BE38" s="1025"/>
      <c r="BF38" s="1025"/>
      <c r="BG38" s="1025"/>
      <c r="BH38" s="1025"/>
      <c r="BI38" s="1025"/>
      <c r="BJ38" s="1025"/>
      <c r="BK38" s="1025"/>
      <c r="BL38" s="1025"/>
      <c r="BM38" s="1025"/>
      <c r="BN38" s="1025"/>
      <c r="BO38" s="1025"/>
      <c r="BP38" s="1025"/>
      <c r="BQ38" s="1025"/>
      <c r="BR38" s="1025"/>
      <c r="BS38" s="1025"/>
      <c r="BT38" s="1025"/>
      <c r="BU38" s="1025"/>
      <c r="BV38" s="1025"/>
      <c r="BW38" s="1025"/>
      <c r="BX38" s="1025"/>
      <c r="BY38" s="1025"/>
      <c r="BZ38" s="1025"/>
      <c r="CA38" s="1025"/>
      <c r="CB38" s="1025"/>
      <c r="CC38" s="1025"/>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39"/>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792"/>
      <c r="AY39" s="1025"/>
      <c r="AZ39" s="1025"/>
      <c r="BA39" s="1025"/>
      <c r="BB39" s="1025"/>
      <c r="BC39" s="1025"/>
      <c r="BD39" s="1025"/>
      <c r="BE39" s="1025"/>
      <c r="BF39" s="1025"/>
      <c r="BG39" s="1025"/>
      <c r="BH39" s="1025"/>
      <c r="BI39" s="1025"/>
      <c r="BJ39" s="1025"/>
      <c r="BK39" s="1025"/>
      <c r="BL39" s="1025"/>
      <c r="BM39" s="1025"/>
      <c r="BN39" s="1025"/>
      <c r="BO39" s="1025"/>
      <c r="BP39" s="1025"/>
      <c r="BQ39" s="1025"/>
      <c r="BR39" s="1025"/>
      <c r="BS39" s="1025"/>
      <c r="BT39" s="1025"/>
      <c r="BU39" s="1025"/>
      <c r="BV39" s="1025"/>
      <c r="BW39" s="1025"/>
      <c r="BX39" s="1025"/>
      <c r="BY39" s="1025"/>
      <c r="BZ39" s="1025"/>
      <c r="CA39" s="1025"/>
      <c r="CB39" s="1025"/>
      <c r="CC39" s="1025"/>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39"/>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792"/>
      <c r="AY40" s="1025"/>
      <c r="AZ40" s="1025"/>
      <c r="BA40" s="1025"/>
      <c r="BB40" s="1025"/>
      <c r="BC40" s="1025"/>
      <c r="BD40" s="1025"/>
      <c r="BE40" s="1025"/>
      <c r="BF40" s="1025"/>
      <c r="BG40" s="1025"/>
      <c r="BH40" s="1025"/>
      <c r="BI40" s="1025"/>
      <c r="BJ40" s="1025"/>
      <c r="BK40" s="1025"/>
      <c r="BL40" s="1025"/>
      <c r="BM40" s="1025"/>
      <c r="BN40" s="1025"/>
      <c r="BO40" s="1025"/>
      <c r="BP40" s="1025"/>
      <c r="BQ40" s="1025"/>
      <c r="BR40" s="1025"/>
      <c r="BS40" s="1025"/>
      <c r="BT40" s="1025"/>
      <c r="BU40" s="1025"/>
      <c r="BV40" s="1025"/>
      <c r="BW40" s="1025"/>
      <c r="BX40" s="1025"/>
      <c r="BY40" s="1025"/>
      <c r="BZ40" s="1025"/>
      <c r="CA40" s="1025"/>
      <c r="CB40" s="1025"/>
      <c r="CC40" s="1025"/>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39"/>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792"/>
      <c r="AY41" s="1025"/>
      <c r="AZ41" s="1025"/>
      <c r="BA41" s="1025"/>
      <c r="BB41" s="1025"/>
      <c r="BC41" s="1025"/>
      <c r="BD41" s="1025"/>
      <c r="BE41" s="1025"/>
      <c r="BF41" s="1025"/>
      <c r="BG41" s="1025"/>
      <c r="BH41" s="1025"/>
      <c r="BI41" s="1025"/>
      <c r="BJ41" s="1025"/>
      <c r="BK41" s="1025"/>
      <c r="BL41" s="1025"/>
      <c r="BM41" s="1025"/>
      <c r="BN41" s="1025"/>
      <c r="BO41" s="1025"/>
      <c r="BP41" s="1025"/>
      <c r="BQ41" s="1025"/>
      <c r="BR41" s="1025"/>
      <c r="BS41" s="1025"/>
      <c r="BT41" s="1025"/>
      <c r="BU41" s="1025"/>
      <c r="BV41" s="1025"/>
      <c r="BW41" s="1025"/>
      <c r="BX41" s="1025"/>
      <c r="BY41" s="1025"/>
      <c r="BZ41" s="1025"/>
      <c r="CA41" s="1025"/>
      <c r="CB41" s="1025"/>
      <c r="CC41" s="1025"/>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39"/>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792"/>
      <c r="AY42" s="1025"/>
      <c r="AZ42" s="1025"/>
      <c r="BA42" s="1025"/>
      <c r="BB42" s="1025"/>
      <c r="BC42" s="1025"/>
      <c r="BD42" s="1025"/>
      <c r="BE42" s="1025"/>
      <c r="BF42" s="1025"/>
      <c r="BG42" s="1025"/>
      <c r="BH42" s="1025"/>
      <c r="BI42" s="1025"/>
      <c r="BJ42" s="1025"/>
      <c r="BK42" s="1025"/>
      <c r="BL42" s="1025"/>
      <c r="BM42" s="1025"/>
      <c r="BN42" s="1025"/>
      <c r="BO42" s="1025"/>
      <c r="BP42" s="1025"/>
      <c r="BQ42" s="1025"/>
      <c r="BR42" s="1025"/>
      <c r="BS42" s="1025"/>
      <c r="BT42" s="1025"/>
      <c r="BU42" s="1025"/>
      <c r="BV42" s="1025"/>
      <c r="BW42" s="1025"/>
      <c r="BX42" s="1025"/>
      <c r="BY42" s="1025"/>
      <c r="BZ42" s="1025"/>
      <c r="CA42" s="1025"/>
      <c r="CB42" s="1025"/>
      <c r="CC42" s="1025"/>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39"/>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792"/>
      <c r="AY43" s="1025"/>
      <c r="AZ43" s="1025"/>
      <c r="BA43" s="1025"/>
      <c r="BB43" s="1025"/>
      <c r="BC43" s="1025"/>
      <c r="BD43" s="1025"/>
      <c r="BE43" s="1025"/>
      <c r="BF43" s="1025"/>
      <c r="BG43" s="1025"/>
      <c r="BH43" s="1025"/>
      <c r="BI43" s="1025"/>
      <c r="BJ43" s="1025"/>
      <c r="BK43" s="1025"/>
      <c r="BL43" s="1025"/>
      <c r="BM43" s="1025"/>
      <c r="BN43" s="1025"/>
      <c r="BO43" s="1025"/>
      <c r="BP43" s="1025"/>
      <c r="BQ43" s="1025"/>
      <c r="BR43" s="1025"/>
      <c r="BS43" s="1025"/>
      <c r="BT43" s="1025"/>
      <c r="BU43" s="1025"/>
      <c r="BV43" s="1025"/>
      <c r="BW43" s="1025"/>
      <c r="BX43" s="1025"/>
      <c r="BY43" s="1025"/>
      <c r="BZ43" s="1025"/>
      <c r="CA43" s="1025"/>
      <c r="CB43" s="1025"/>
      <c r="CC43" s="1025"/>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39"/>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792"/>
      <c r="AY44" s="1025"/>
      <c r="AZ44" s="1025"/>
      <c r="BA44" s="1025"/>
      <c r="BB44" s="1025"/>
      <c r="BC44" s="1025"/>
      <c r="BD44" s="1025"/>
      <c r="BE44" s="1025"/>
      <c r="BF44" s="1025"/>
      <c r="BG44" s="1025"/>
      <c r="BH44" s="1025"/>
      <c r="BI44" s="1025"/>
      <c r="BJ44" s="1025"/>
      <c r="BK44" s="1025"/>
      <c r="BL44" s="1025"/>
      <c r="BM44" s="1025"/>
      <c r="BN44" s="1025"/>
      <c r="BO44" s="1025"/>
      <c r="BP44" s="1025"/>
      <c r="BQ44" s="1025"/>
      <c r="BR44" s="1025"/>
      <c r="BS44" s="1025"/>
      <c r="BT44" s="1025"/>
      <c r="BU44" s="1025"/>
      <c r="BV44" s="1025"/>
      <c r="BW44" s="1025"/>
      <c r="BX44" s="1025"/>
      <c r="BY44" s="1025"/>
      <c r="BZ44" s="1025"/>
      <c r="CA44" s="1025"/>
      <c r="CB44" s="1025"/>
      <c r="CC44" s="1025"/>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39"/>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792"/>
      <c r="AY45" s="1025"/>
      <c r="AZ45" s="1025"/>
      <c r="BA45" s="1025"/>
      <c r="BB45" s="1025"/>
      <c r="BC45" s="1025"/>
      <c r="BD45" s="1025"/>
      <c r="BE45" s="1025"/>
      <c r="BF45" s="1025"/>
      <c r="BG45" s="1025"/>
      <c r="BH45" s="1025"/>
      <c r="BI45" s="1025"/>
      <c r="BJ45" s="1025"/>
      <c r="BK45" s="1025"/>
      <c r="BL45" s="1025"/>
      <c r="BM45" s="1025"/>
      <c r="BN45" s="1025"/>
      <c r="BO45" s="1025"/>
      <c r="BP45" s="1025"/>
      <c r="BQ45" s="1025"/>
      <c r="BR45" s="1025"/>
      <c r="BS45" s="1025"/>
      <c r="BT45" s="1025"/>
      <c r="BU45" s="1025"/>
      <c r="BV45" s="1025"/>
      <c r="BW45" s="1025"/>
      <c r="BX45" s="1025"/>
      <c r="BY45" s="1025"/>
      <c r="BZ45" s="1025"/>
      <c r="CA45" s="1025"/>
      <c r="CB45" s="1025"/>
      <c r="CC45" s="1025"/>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39"/>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792"/>
      <c r="AY46" s="1025"/>
      <c r="AZ46" s="1025"/>
      <c r="BA46" s="1025"/>
      <c r="BB46" s="1025"/>
      <c r="BC46" s="1025"/>
      <c r="BD46" s="1025"/>
      <c r="BE46" s="1025"/>
      <c r="BF46" s="1025"/>
      <c r="BG46" s="1025"/>
      <c r="BH46" s="1025"/>
      <c r="BI46" s="1025"/>
      <c r="BJ46" s="1025"/>
      <c r="BK46" s="1025"/>
      <c r="BL46" s="1025"/>
      <c r="BM46" s="1025"/>
      <c r="BN46" s="1025"/>
      <c r="BO46" s="1025"/>
      <c r="BP46" s="1025"/>
      <c r="BQ46" s="1025"/>
      <c r="BR46" s="1025"/>
      <c r="BS46" s="1025"/>
      <c r="BT46" s="1025"/>
      <c r="BU46" s="1025"/>
      <c r="BV46" s="1025"/>
      <c r="BW46" s="1025"/>
      <c r="BX46" s="1025"/>
      <c r="BY46" s="1025"/>
      <c r="BZ46" s="1025"/>
      <c r="CA46" s="1025"/>
      <c r="CB46" s="1025"/>
      <c r="CC46" s="1025"/>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39"/>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792"/>
      <c r="AY47" s="1025"/>
      <c r="AZ47" s="1025"/>
      <c r="BA47" s="1025"/>
      <c r="BB47" s="1025"/>
      <c r="BC47" s="1025"/>
      <c r="BD47" s="1025"/>
      <c r="BE47" s="1025"/>
      <c r="BF47" s="1025"/>
      <c r="BG47" s="1025"/>
      <c r="BH47" s="1025"/>
      <c r="BI47" s="1025"/>
      <c r="BJ47" s="1025"/>
      <c r="BK47" s="1025"/>
      <c r="BL47" s="1025"/>
      <c r="BM47" s="1025"/>
      <c r="BN47" s="1025"/>
      <c r="BO47" s="1025"/>
      <c r="BP47" s="1025"/>
      <c r="BQ47" s="1025"/>
      <c r="BR47" s="1025"/>
      <c r="BS47" s="1025"/>
      <c r="BT47" s="1025"/>
      <c r="BU47" s="1025"/>
      <c r="BV47" s="1025"/>
      <c r="BW47" s="1025"/>
      <c r="BX47" s="1025"/>
      <c r="BY47" s="1025"/>
      <c r="BZ47" s="1025"/>
      <c r="CA47" s="1025"/>
      <c r="CB47" s="1025"/>
      <c r="CC47" s="1025"/>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39"/>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792"/>
      <c r="AY48" s="1025"/>
      <c r="AZ48" s="1025"/>
      <c r="BA48" s="1025"/>
      <c r="BB48" s="1025"/>
      <c r="BC48" s="1025"/>
      <c r="BD48" s="1025"/>
      <c r="BE48" s="1025"/>
      <c r="BF48" s="1025"/>
      <c r="BG48" s="1025"/>
      <c r="BH48" s="1025"/>
      <c r="BI48" s="1025"/>
      <c r="BJ48" s="1025"/>
      <c r="BK48" s="1025"/>
      <c r="BL48" s="1025"/>
      <c r="BM48" s="1025"/>
      <c r="BN48" s="1025"/>
      <c r="BO48" s="1025"/>
      <c r="BP48" s="1025"/>
      <c r="BQ48" s="1025"/>
      <c r="BR48" s="1025"/>
      <c r="BS48" s="1025"/>
      <c r="BT48" s="1025"/>
      <c r="BU48" s="1025"/>
      <c r="BV48" s="1025"/>
      <c r="BW48" s="1025"/>
      <c r="BX48" s="1025"/>
      <c r="BY48" s="1025"/>
      <c r="BZ48" s="1025"/>
      <c r="CA48" s="1025"/>
      <c r="CB48" s="1025"/>
      <c r="CC48" s="1025"/>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39"/>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1040"/>
      <c r="AC49" s="1040"/>
      <c r="AD49" s="1040"/>
      <c r="AE49" s="1040"/>
      <c r="AF49" s="1040"/>
      <c r="AG49" s="1040"/>
      <c r="AH49" s="1040"/>
      <c r="AI49" s="1040"/>
      <c r="AJ49" s="1040"/>
      <c r="AK49" s="1040"/>
      <c r="AL49" s="1040"/>
      <c r="AM49" s="1040"/>
      <c r="AN49" s="1040"/>
      <c r="AO49" s="1040"/>
      <c r="AP49" s="1040"/>
      <c r="AQ49" s="1040"/>
      <c r="AR49" s="1040"/>
      <c r="AS49" s="1040"/>
      <c r="AT49" s="1040"/>
      <c r="AU49" s="1040"/>
      <c r="AV49" s="1040"/>
      <c r="AW49" s="1040"/>
      <c r="AX49" s="792"/>
      <c r="AY49" s="1025"/>
      <c r="AZ49" s="1025"/>
      <c r="BA49" s="1025"/>
      <c r="BB49" s="1025"/>
      <c r="BC49" s="1025"/>
      <c r="BD49" s="1025"/>
      <c r="BE49" s="1025"/>
      <c r="BF49" s="1025"/>
      <c r="BG49" s="1025"/>
      <c r="BH49" s="1025"/>
      <c r="BI49" s="1025"/>
      <c r="BJ49" s="1025"/>
      <c r="BK49" s="1025"/>
      <c r="BL49" s="1025"/>
      <c r="BM49" s="1025"/>
      <c r="BN49" s="1025"/>
      <c r="BO49" s="1025"/>
      <c r="BP49" s="1025"/>
      <c r="BQ49" s="1025"/>
      <c r="BR49" s="1025"/>
      <c r="BS49" s="1025"/>
      <c r="BT49" s="1025"/>
      <c r="BU49" s="1025"/>
      <c r="BV49" s="1025"/>
      <c r="BW49" s="1025"/>
      <c r="BX49" s="1025"/>
      <c r="BY49" s="1025"/>
      <c r="BZ49" s="1025"/>
      <c r="CA49" s="1025"/>
      <c r="CB49" s="1025"/>
      <c r="CC49" s="1025"/>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39"/>
      <c r="E50" s="1040"/>
      <c r="F50" s="1040"/>
      <c r="G50" s="1040"/>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0"/>
      <c r="AO50" s="1040"/>
      <c r="AP50" s="1040"/>
      <c r="AQ50" s="1040"/>
      <c r="AR50" s="1040"/>
      <c r="AS50" s="1040"/>
      <c r="AT50" s="1040"/>
      <c r="AU50" s="1040"/>
      <c r="AV50" s="1040"/>
      <c r="AW50" s="1040"/>
      <c r="AX50" s="792"/>
      <c r="AY50" s="1025"/>
      <c r="AZ50" s="1025"/>
      <c r="BA50" s="1025"/>
      <c r="BB50" s="1025"/>
      <c r="BC50" s="1025"/>
      <c r="BD50" s="1025"/>
      <c r="BE50" s="1025"/>
      <c r="BF50" s="1025"/>
      <c r="BG50" s="1025"/>
      <c r="BH50" s="1025"/>
      <c r="BI50" s="1025"/>
      <c r="BJ50" s="1025"/>
      <c r="BK50" s="1025"/>
      <c r="BL50" s="1025"/>
      <c r="BM50" s="1025"/>
      <c r="BN50" s="1025"/>
      <c r="BO50" s="1025"/>
      <c r="BP50" s="1025"/>
      <c r="BQ50" s="1025"/>
      <c r="BR50" s="1025"/>
      <c r="BS50" s="1025"/>
      <c r="BT50" s="1025"/>
      <c r="BU50" s="1025"/>
      <c r="BV50" s="1025"/>
      <c r="BW50" s="1025"/>
      <c r="BX50" s="1025"/>
      <c r="BY50" s="1025"/>
      <c r="BZ50" s="1025"/>
      <c r="CA50" s="1025"/>
      <c r="CB50" s="1025"/>
      <c r="CC50" s="1025"/>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39"/>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c r="AH51" s="1040"/>
      <c r="AI51" s="1040"/>
      <c r="AJ51" s="1040"/>
      <c r="AK51" s="1040"/>
      <c r="AL51" s="1040"/>
      <c r="AM51" s="1040"/>
      <c r="AN51" s="1040"/>
      <c r="AO51" s="1040"/>
      <c r="AP51" s="1040"/>
      <c r="AQ51" s="1040"/>
      <c r="AR51" s="1040"/>
      <c r="AS51" s="1040"/>
      <c r="AT51" s="1040"/>
      <c r="AU51" s="1040"/>
      <c r="AV51" s="1040"/>
      <c r="AW51" s="1040"/>
      <c r="AX51" s="792"/>
      <c r="AY51" s="1025"/>
      <c r="AZ51" s="1025"/>
      <c r="BA51" s="1025"/>
      <c r="BB51" s="1025"/>
      <c r="BC51" s="1025"/>
      <c r="BD51" s="1025"/>
      <c r="BE51" s="1025"/>
      <c r="BF51" s="1025"/>
      <c r="BG51" s="1025"/>
      <c r="BH51" s="1025"/>
      <c r="BI51" s="1025"/>
      <c r="BJ51" s="1025"/>
      <c r="BK51" s="1025"/>
      <c r="BL51" s="1025"/>
      <c r="BM51" s="1025"/>
      <c r="BN51" s="1025"/>
      <c r="BO51" s="1025"/>
      <c r="BP51" s="1025"/>
      <c r="BQ51" s="1025"/>
      <c r="BR51" s="1025"/>
      <c r="BS51" s="1025"/>
      <c r="BT51" s="1025"/>
      <c r="BU51" s="1025"/>
      <c r="BV51" s="1025"/>
      <c r="BW51" s="1025"/>
      <c r="BX51" s="1025"/>
      <c r="BY51" s="1025"/>
      <c r="BZ51" s="1025"/>
      <c r="CA51" s="1025"/>
      <c r="CB51" s="1025"/>
      <c r="CC51" s="1025"/>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43"/>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4"/>
      <c r="AC52" s="1044"/>
      <c r="AD52" s="1044"/>
      <c r="AE52" s="1044"/>
      <c r="AF52" s="1044"/>
      <c r="AG52" s="1044"/>
      <c r="AH52" s="1044"/>
      <c r="AI52" s="1044"/>
      <c r="AJ52" s="1044"/>
      <c r="AK52" s="1044"/>
      <c r="AL52" s="1044"/>
      <c r="AM52" s="1044"/>
      <c r="AN52" s="1044"/>
      <c r="AO52" s="1044"/>
      <c r="AP52" s="1044"/>
      <c r="AQ52" s="1044"/>
      <c r="AR52" s="1044"/>
      <c r="AS52" s="1044"/>
      <c r="AT52" s="1044"/>
      <c r="AU52" s="1044"/>
      <c r="AV52" s="1044"/>
      <c r="AW52" s="1044"/>
      <c r="AX52" s="792"/>
      <c r="AY52" s="1025"/>
      <c r="AZ52" s="1025"/>
      <c r="BA52" s="1025"/>
      <c r="BB52" s="1025"/>
      <c r="BC52" s="1025"/>
      <c r="BD52" s="1025"/>
      <c r="BE52" s="1025"/>
      <c r="BF52" s="1025"/>
      <c r="BG52" s="1025"/>
      <c r="BH52" s="1025"/>
      <c r="BI52" s="1025"/>
      <c r="BJ52" s="1025"/>
      <c r="BK52" s="1025"/>
      <c r="BL52" s="1025"/>
      <c r="BM52" s="1025"/>
      <c r="BN52" s="1025"/>
      <c r="BO52" s="1025"/>
      <c r="BP52" s="1025"/>
      <c r="BQ52" s="1025"/>
      <c r="BR52" s="1025"/>
      <c r="BS52" s="1025"/>
      <c r="BT52" s="1025"/>
      <c r="BU52" s="1025"/>
      <c r="BV52" s="1025"/>
      <c r="BW52" s="1025"/>
      <c r="BX52" s="1025"/>
      <c r="BY52" s="1025"/>
      <c r="BZ52" s="1025"/>
      <c r="CA52" s="1025"/>
      <c r="CB52" s="1025"/>
      <c r="CC52" s="1025"/>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95"/>
      <c r="E53" s="995"/>
      <c r="F53" s="995"/>
      <c r="G53" s="995"/>
      <c r="H53" s="995"/>
      <c r="I53" s="995"/>
      <c r="J53" s="995"/>
      <c r="K53" s="995"/>
      <c r="L53" s="995"/>
      <c r="M53" s="995"/>
      <c r="N53" s="995"/>
      <c r="O53" s="995"/>
      <c r="P53" s="995"/>
      <c r="Q53" s="995"/>
      <c r="R53" s="995"/>
      <c r="S53" s="995"/>
      <c r="T53" s="995"/>
      <c r="U53" s="995"/>
      <c r="V53" s="995"/>
      <c r="W53" s="995"/>
      <c r="X53" s="995"/>
      <c r="Y53" s="995"/>
      <c r="Z53" s="995"/>
      <c r="AA53" s="995"/>
      <c r="AB53" s="995"/>
      <c r="AC53" s="995"/>
      <c r="AD53" s="995"/>
      <c r="AE53" s="995"/>
      <c r="AF53" s="995"/>
      <c r="AG53" s="995"/>
      <c r="AH53" s="995"/>
      <c r="AI53" s="995"/>
      <c r="AJ53" s="995"/>
      <c r="AK53" s="995"/>
      <c r="AL53" s="995"/>
      <c r="AM53" s="995"/>
      <c r="AN53" s="995"/>
      <c r="AO53" s="995"/>
      <c r="AP53" s="995"/>
      <c r="AQ53" s="995"/>
      <c r="AR53" s="995"/>
      <c r="AS53" s="995"/>
      <c r="AT53" s="995"/>
      <c r="AU53" s="995"/>
      <c r="AV53" s="995"/>
      <c r="AW53" s="995"/>
      <c r="AX53" s="77"/>
      <c r="AY53" s="1025"/>
      <c r="AZ53" s="1025"/>
      <c r="BA53" s="1025"/>
      <c r="BB53" s="1025"/>
      <c r="BC53" s="1025"/>
      <c r="BD53" s="1025"/>
      <c r="BE53" s="1025"/>
      <c r="BF53" s="1025"/>
      <c r="BG53" s="1025"/>
      <c r="BH53" s="1025"/>
      <c r="BI53" s="1025"/>
      <c r="BJ53" s="1025"/>
      <c r="BK53" s="1025"/>
      <c r="BL53" s="1025"/>
      <c r="BM53" s="1025"/>
      <c r="BN53" s="1025"/>
      <c r="BO53" s="1025"/>
      <c r="BP53" s="1025"/>
      <c r="BQ53" s="1025"/>
      <c r="BR53" s="1025"/>
      <c r="BS53" s="1025"/>
      <c r="BT53" s="1025"/>
      <c r="BU53" s="1025"/>
      <c r="BV53" s="1025"/>
      <c r="BW53" s="1025"/>
      <c r="BX53" s="1025"/>
      <c r="BY53" s="1025"/>
      <c r="BZ53" s="1025"/>
      <c r="CA53" s="1025"/>
      <c r="CB53" s="1025"/>
      <c r="CC53" s="1025"/>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22"/>
      <c r="B54" s="822"/>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42"/>
      <c r="AZ54" s="1042"/>
      <c r="BA54" s="1042"/>
      <c r="BB54" s="1042"/>
      <c r="BC54" s="1042"/>
      <c r="BD54" s="1042"/>
      <c r="BE54" s="1042"/>
      <c r="BF54" s="1042"/>
      <c r="BG54" s="1042"/>
      <c r="BH54" s="1042"/>
      <c r="BI54" s="1042"/>
      <c r="BJ54" s="1042"/>
      <c r="BK54" s="1042"/>
      <c r="BL54" s="1042"/>
      <c r="BM54" s="1042"/>
      <c r="BN54" s="1042"/>
      <c r="BO54" s="1042"/>
      <c r="BP54" s="1042"/>
      <c r="BQ54" s="1042"/>
      <c r="BR54" s="1042"/>
      <c r="BS54" s="1042"/>
      <c r="BT54" s="1042"/>
      <c r="BU54" s="1042"/>
      <c r="BV54" s="1042"/>
      <c r="BW54" s="1042"/>
      <c r="BX54" s="1042"/>
      <c r="BY54" s="1042"/>
      <c r="BZ54" s="1042"/>
      <c r="CA54" s="1042"/>
      <c r="CB54" s="1042"/>
      <c r="CC54" s="104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22"/>
      <c r="B55" s="822"/>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22"/>
      <c r="B56" s="822"/>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22"/>
      <c r="B57" s="822"/>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22"/>
      <c r="B58" s="822"/>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22"/>
      <c r="B59" s="822"/>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22"/>
      <c r="B60" s="822"/>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22"/>
      <c r="B61" s="822"/>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22"/>
      <c r="B62" s="822"/>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22"/>
      <c r="B63" s="822"/>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22"/>
      <c r="B64" s="822"/>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22"/>
      <c r="B65" s="822"/>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22"/>
      <c r="B66" s="822"/>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22"/>
      <c r="B67" s="822"/>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22"/>
      <c r="B68" s="822"/>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22"/>
      <c r="B69" s="822"/>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22"/>
      <c r="B70" s="822"/>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22"/>
      <c r="B71" s="822"/>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22"/>
      <c r="B72" s="822"/>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22"/>
      <c r="B73" s="822"/>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22"/>
      <c r="B74" s="822"/>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22"/>
      <c r="B75" s="822"/>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22"/>
      <c r="B76" s="822"/>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22"/>
      <c r="B77" s="822"/>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22"/>
      <c r="B78" s="822"/>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22"/>
      <c r="B79" s="822"/>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22"/>
      <c r="B80" s="822"/>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22"/>
      <c r="B81" s="822"/>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22"/>
      <c r="B82" s="822"/>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22"/>
      <c r="B83" s="822"/>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22"/>
      <c r="B84" s="822"/>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22"/>
      <c r="B85" s="822"/>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22"/>
      <c r="B86" s="822"/>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22"/>
      <c r="B87" s="822"/>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22"/>
      <c r="B88" s="822"/>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22"/>
      <c r="B89" s="822"/>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22"/>
      <c r="B90" s="822"/>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22"/>
      <c r="B91" s="822"/>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22"/>
      <c r="B92" s="822"/>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22"/>
      <c r="B93" s="822"/>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22"/>
      <c r="B94" s="822"/>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22"/>
      <c r="B95" s="822"/>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22"/>
      <c r="B96" s="822"/>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22"/>
      <c r="B97" s="822"/>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22"/>
      <c r="B98" s="822"/>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22"/>
      <c r="B99" s="822"/>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22"/>
      <c r="B100" s="822"/>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22"/>
      <c r="B101" s="822"/>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22"/>
      <c r="B102" s="822"/>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22"/>
      <c r="B103" s="822"/>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22"/>
      <c r="B104" s="822"/>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22"/>
      <c r="B105" s="822"/>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22"/>
      <c r="B106" s="822"/>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22"/>
      <c r="B107" s="822"/>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22"/>
      <c r="B108" s="822"/>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22"/>
      <c r="B109" s="822"/>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22"/>
      <c r="B110" s="822"/>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BB24">
    <cfRule type="containsText" priority="2" dxfId="22" operator="containsText" stopIfTrue="1" text="&gt; 25%">
      <formula>NOT(ISERROR(SEARCH("&gt; 25%",BB24)))</formula>
    </cfRule>
  </conditionalFormatting>
  <conditionalFormatting sqref="BB24:CR32">
    <cfRule type="containsText" priority="1" dxfId="22" operator="containsText" stopIfTrue="1" text="&lt;&gt;">
      <formula>NOT(ISERROR(SEARCH("&lt;&gt;",BB24)))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70" zoomScaleNormal="70" zoomScalePageLayoutView="55" workbookViewId="0" topLeftCell="C1">
      <selection activeCell="F9" sqref="F9"/>
    </sheetView>
  </sheetViews>
  <sheetFormatPr defaultColWidth="7.421875" defaultRowHeight="12.75"/>
  <cols>
    <col min="1" max="1" width="3.28125" style="754" hidden="1" customWidth="1"/>
    <col min="2" max="2" width="5.57421875" style="75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70"/>
      <c r="B1" s="870">
        <v>0</v>
      </c>
      <c r="C1" s="1029" t="s">
        <v>71</v>
      </c>
      <c r="D1" s="1029"/>
      <c r="E1" s="1029"/>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91"/>
      <c r="BB1" s="991"/>
      <c r="BC1" s="991"/>
      <c r="BD1" s="991"/>
      <c r="BE1" s="991"/>
      <c r="BF1" s="991"/>
      <c r="BG1" s="991"/>
      <c r="BH1" s="991"/>
      <c r="BI1" s="991"/>
      <c r="BJ1" s="991"/>
      <c r="BK1" s="991"/>
      <c r="BL1" s="991"/>
      <c r="BM1" s="991"/>
      <c r="BN1" s="991"/>
      <c r="BO1" s="991"/>
      <c r="BP1" s="991"/>
      <c r="BQ1" s="991"/>
      <c r="BR1" s="991"/>
      <c r="BS1" s="991"/>
      <c r="BT1" s="991"/>
      <c r="BU1" s="991"/>
      <c r="BV1" s="991"/>
      <c r="BW1" s="991"/>
      <c r="BX1" s="991"/>
      <c r="BY1" s="991"/>
      <c r="BZ1" s="991"/>
      <c r="CA1" s="991"/>
      <c r="CB1" s="991"/>
      <c r="CC1" s="991"/>
      <c r="CD1" s="991"/>
      <c r="CE1" s="991"/>
      <c r="CF1" s="991"/>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28</v>
      </c>
      <c r="C3" s="701" t="s">
        <v>99</v>
      </c>
      <c r="D3" s="702" t="s">
        <v>373</v>
      </c>
      <c r="E3" s="703"/>
      <c r="F3" s="704"/>
      <c r="G3" s="701" t="s">
        <v>100</v>
      </c>
      <c r="H3" s="705"/>
      <c r="I3" s="706"/>
      <c r="J3" s="705"/>
      <c r="K3" s="707"/>
      <c r="L3" s="890"/>
      <c r="M3" s="1068"/>
      <c r="N3" s="1069"/>
      <c r="O3" s="1069"/>
      <c r="P3" s="1069"/>
      <c r="Q3" s="1069"/>
      <c r="R3" s="1069"/>
      <c r="S3" s="1069"/>
      <c r="T3" s="1069"/>
      <c r="U3" s="1069"/>
      <c r="V3" s="1069"/>
      <c r="W3" s="1069"/>
      <c r="X3" s="1069"/>
      <c r="Y3" s="1069"/>
      <c r="Z3" s="1069"/>
      <c r="AA3" s="1069"/>
      <c r="AB3" s="1069"/>
      <c r="AC3" s="1069"/>
      <c r="AD3" s="1069"/>
      <c r="AE3" s="1069"/>
      <c r="AF3" s="1069"/>
      <c r="AG3" s="1069"/>
      <c r="AH3" s="1069"/>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66"/>
      <c r="D4" s="1066"/>
      <c r="E4" s="1066"/>
      <c r="F4" s="1067"/>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78"/>
      <c r="BE5" s="978"/>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87" t="s">
        <v>192</v>
      </c>
      <c r="AZ7" s="988"/>
      <c r="BA7" s="988"/>
      <c r="BB7" s="988"/>
      <c r="BC7" s="988"/>
      <c r="BD7" s="988"/>
      <c r="BE7" s="988"/>
      <c r="BF7" s="988"/>
      <c r="BG7" s="988"/>
      <c r="BH7" s="988"/>
      <c r="BI7" s="988"/>
      <c r="BJ7" s="988"/>
      <c r="BK7" s="988"/>
      <c r="BL7" s="988"/>
      <c r="BM7" s="988"/>
      <c r="BN7" s="988"/>
      <c r="BO7" s="988"/>
      <c r="BP7" s="988"/>
      <c r="BQ7" s="988"/>
      <c r="BR7" s="988"/>
      <c r="BS7" s="988"/>
      <c r="BT7" s="988"/>
      <c r="BU7" s="988"/>
      <c r="BV7" s="988"/>
      <c r="BW7" s="988"/>
      <c r="BX7" s="988"/>
      <c r="BY7" s="988"/>
      <c r="BZ7" s="988"/>
      <c r="CA7" s="988"/>
      <c r="CB7" s="988"/>
      <c r="CC7" s="988"/>
      <c r="CD7" s="988"/>
      <c r="CH7" s="252"/>
      <c r="CJ7" s="252"/>
    </row>
    <row r="8" spans="2:97" ht="22.5" customHeight="1">
      <c r="B8" s="865">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Y8" s="59" t="s">
        <v>101</v>
      </c>
      <c r="AZ8" s="59" t="s">
        <v>102</v>
      </c>
      <c r="BA8" s="59" t="s">
        <v>103</v>
      </c>
      <c r="BB8" s="889">
        <v>2000</v>
      </c>
      <c r="BC8" s="889"/>
      <c r="BD8" s="889">
        <v>2001</v>
      </c>
      <c r="BE8" s="889"/>
      <c r="BF8" s="889">
        <v>2002</v>
      </c>
      <c r="BG8" s="889"/>
      <c r="BH8" s="889">
        <v>2003</v>
      </c>
      <c r="BI8" s="889"/>
      <c r="BJ8" s="889">
        <v>2004</v>
      </c>
      <c r="BK8" s="889"/>
      <c r="BL8" s="889">
        <v>2005</v>
      </c>
      <c r="BM8" s="889"/>
      <c r="BN8" s="889">
        <v>2006</v>
      </c>
      <c r="BO8" s="889"/>
      <c r="BP8" s="889">
        <v>2007</v>
      </c>
      <c r="BQ8" s="889"/>
      <c r="BR8" s="889">
        <v>2008</v>
      </c>
      <c r="BS8" s="889"/>
      <c r="BT8" s="889">
        <v>2009</v>
      </c>
      <c r="BU8" s="889"/>
      <c r="BV8" s="889">
        <v>2010</v>
      </c>
      <c r="BW8" s="889"/>
      <c r="BX8" s="889">
        <v>2011</v>
      </c>
      <c r="BY8" s="889"/>
      <c r="BZ8" s="889">
        <v>2012</v>
      </c>
      <c r="CA8" s="889"/>
      <c r="CB8" s="889">
        <v>2013</v>
      </c>
      <c r="CC8" s="889"/>
      <c r="CD8" s="889">
        <v>2014</v>
      </c>
      <c r="CE8" s="889"/>
      <c r="CF8" s="889">
        <v>2015</v>
      </c>
      <c r="CG8" s="889"/>
      <c r="CH8" s="889">
        <v>2016</v>
      </c>
      <c r="CI8" s="889"/>
      <c r="CJ8" s="889">
        <v>2017</v>
      </c>
      <c r="CK8" s="889"/>
      <c r="CL8" s="889">
        <v>2018</v>
      </c>
      <c r="CM8" s="889"/>
      <c r="CN8" s="889">
        <v>2019</v>
      </c>
      <c r="CO8" s="889"/>
      <c r="CP8" s="889">
        <v>2020</v>
      </c>
      <c r="CQ8" s="889"/>
      <c r="CR8" s="889">
        <v>2021</v>
      </c>
      <c r="CS8" s="889"/>
    </row>
    <row r="9" spans="2:97" ht="18.75" customHeight="1">
      <c r="B9" s="856">
        <v>3550</v>
      </c>
      <c r="C9" s="819">
        <v>1</v>
      </c>
      <c r="D9" s="820" t="s">
        <v>332</v>
      </c>
      <c r="E9" s="821"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c r="AE9" s="164"/>
      <c r="AF9" s="737"/>
      <c r="AG9" s="164"/>
      <c r="AH9" s="737"/>
      <c r="AI9" s="164"/>
      <c r="AJ9" s="737"/>
      <c r="AK9" s="164"/>
      <c r="AL9" s="737"/>
      <c r="AM9" s="164"/>
      <c r="AN9" s="737"/>
      <c r="AO9" s="164"/>
      <c r="AP9" s="737"/>
      <c r="AQ9" s="164"/>
      <c r="AR9" s="737"/>
      <c r="AS9" s="164"/>
      <c r="AT9" s="737"/>
      <c r="AU9" s="164"/>
      <c r="AV9" s="737"/>
      <c r="AW9" s="164"/>
      <c r="AY9" s="867">
        <v>1</v>
      </c>
      <c r="AZ9" s="896" t="s">
        <v>241</v>
      </c>
      <c r="BA9" s="897" t="s">
        <v>104</v>
      </c>
      <c r="BB9" s="898" t="s">
        <v>24</v>
      </c>
      <c r="BC9" s="898"/>
      <c r="BD9" s="898"/>
      <c r="BE9" s="898"/>
      <c r="BF9" s="898" t="str">
        <f aca="true" t="shared" si="0" ref="BF9:BF24">IF(OR(ISBLANK(J9),ISBLANK(H9)),"N/A",IF(ABS((J9-H9)/H9)&gt;0.25,"&gt; 25%","ok"))</f>
        <v>N/A</v>
      </c>
      <c r="BG9" s="898"/>
      <c r="BH9" s="898" t="str">
        <f aca="true" t="shared" si="1" ref="BH9:BH24">IF(OR(ISBLANK(L9),ISBLANK(J9)),"N/A",IF(ABS((L9-J9)/J9)&gt;0.25,"&gt; 25%","ok"))</f>
        <v>N/A</v>
      </c>
      <c r="BI9" s="898"/>
      <c r="BJ9" s="898" t="str">
        <f>IF(OR(ISBLANK(N9),ISBLANK(L9)),"N/A",IF(ABS((N9-L9)/L9)&gt;0.25,"&gt; 25%","ok"))</f>
        <v>N/A</v>
      </c>
      <c r="BK9" s="898"/>
      <c r="BL9" s="898" t="str">
        <f>IF(OR(ISBLANK(P9),ISBLANK(N9)),"N/A",IF(ABS((P9-N9)/N9)&gt;0.25,"&gt; 25%","ok"))</f>
        <v>N/A</v>
      </c>
      <c r="BM9" s="898"/>
      <c r="BN9" s="898" t="str">
        <f>IF(OR(ISBLANK(R9),ISBLANK(P9)),"N/A",IF(ABS((R9-P9)/P9)&gt;0.25,"&gt; 25%","ok"))</f>
        <v>N/A</v>
      </c>
      <c r="BO9" s="898"/>
      <c r="BP9" s="898" t="str">
        <f>IF(OR(ISBLANK(T9),ISBLANK(R9)),"N/A",IF(ABS((T9-R9)/R9)&gt;0.25,"&gt; 25%","ok"))</f>
        <v>N/A</v>
      </c>
      <c r="BQ9" s="898"/>
      <c r="BR9" s="898" t="str">
        <f>IF(OR(ISBLANK(V9),ISBLANK(T9)),"N/A",IF(ABS((V9-T9)/T9)&gt;0.25,"&gt; 25%","ok"))</f>
        <v>N/A</v>
      </c>
      <c r="BS9" s="898"/>
      <c r="BT9" s="898" t="str">
        <f>IF(OR(ISBLANK(X9),ISBLANK(V9)),"N/A",IF(ABS((X9-V9)/V9)&gt;0.25,"&gt; 25%","ok"))</f>
        <v>N/A</v>
      </c>
      <c r="BU9" s="898"/>
      <c r="BV9" s="898" t="str">
        <f>IF(OR(ISBLANK(Z9),ISBLANK(X9)),"N/A",IF(ABS((Z9-X9)/X9)&gt;0.25,"&gt; 25%","ok"))</f>
        <v>N/A</v>
      </c>
      <c r="BW9" s="898"/>
      <c r="BX9" s="898" t="str">
        <f>IF(OR(ISBLANK(AB9),ISBLANK(Z9)),"N/A",IF(ABS((AB9-Z9)/Z9)&gt;0.25,"&gt; 25%","ok"))</f>
        <v>N/A</v>
      </c>
      <c r="BY9" s="898"/>
      <c r="BZ9" s="898" t="str">
        <f>IF(OR(ISBLANK(AD9),ISBLANK(AB9)),"N/A",IF(ABS((AD9-AB9)/AB9)&gt;0.25,"&gt; 25%","ok"))</f>
        <v>N/A</v>
      </c>
      <c r="CA9" s="898"/>
      <c r="CB9" s="898" t="str">
        <f>IF(OR(ISBLANK(AF9),ISBLANK(AD9)),"N/A",IF(ABS((AF9-AD9)/AD9)&gt;0.25,"&gt; 25%","ok"))</f>
        <v>N/A</v>
      </c>
      <c r="CC9" s="898"/>
      <c r="CD9" s="898" t="str">
        <f>IF(OR(ISBLANK(AH9),ISBLANK(AF9)),"N/A",IF(ABS((AH9-AF9)/AF9)&gt;0.25,"&gt; 25%","ok"))</f>
        <v>N/A</v>
      </c>
      <c r="CE9" s="898"/>
      <c r="CF9" s="898" t="str">
        <f>IF(OR(ISBLANK(AJ9),ISBLANK(AH9)),"N/A",IF(ABS((AJ9-AH9)/AH9)&gt;0.25,"&gt; 25%","ok"))</f>
        <v>N/A</v>
      </c>
      <c r="CG9" s="898"/>
      <c r="CH9" s="898" t="str">
        <f>IF(OR(ISBLANK(AL9),ISBLANK(AJ9)),"N/A",IF(ABS((AL9-AJ9)/AJ9)&gt;0.25,"&gt; 25%","ok"))</f>
        <v>N/A</v>
      </c>
      <c r="CI9" s="898"/>
      <c r="CJ9" s="898" t="str">
        <f>IF(OR(ISBLANK(AN9),ISBLANK(AL9)),"N/A",IF(ABS((AN9-AL9)/AL9)&gt;0.25,"&gt; 25%","ok"))</f>
        <v>N/A</v>
      </c>
      <c r="CK9" s="898"/>
      <c r="CL9" s="898" t="str">
        <f>IF(OR(ISBLANK(AP9),ISBLANK(AN9)),"N/A",IF(ABS((AP9-AN9)/AN9)&gt;0.25,"&gt; 25%","ok"))</f>
        <v>N/A</v>
      </c>
      <c r="CM9" s="898"/>
      <c r="CN9" s="898" t="str">
        <f>IF(OR(ISBLANK(AR9),ISBLANK(AP9)),"N/A",IF(ABS((AR9-AP9)/AP9)&gt;0.25,"&gt; 25%","ok"))</f>
        <v>N/A</v>
      </c>
      <c r="CO9" s="898"/>
      <c r="CP9" s="898" t="str">
        <f>IF(OR(ISBLANK(AT9),ISBLANK(AR9)),"N/A",IF(ABS((AT9-AR9)/AR9)&gt;0.25,"&gt; 25%","ok"))</f>
        <v>N/A</v>
      </c>
      <c r="CQ9" s="898"/>
      <c r="CR9" s="898" t="str">
        <f>IF(OR(ISBLANK(AV9),ISBLANK(AT9)),"N/A",IF(ABS((AV9-AT9)/AT9)&gt;0.25,"&gt; 25%","ok"))</f>
        <v>N/A</v>
      </c>
      <c r="CS9" s="898"/>
    </row>
    <row r="10" spans="2:97" ht="22.5" customHeight="1">
      <c r="B10" s="856">
        <v>3560</v>
      </c>
      <c r="C10" s="864">
        <v>2</v>
      </c>
      <c r="D10" s="868" t="s">
        <v>346</v>
      </c>
      <c r="E10" s="821"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99" t="s">
        <v>333</v>
      </c>
      <c r="BA10" s="898" t="s">
        <v>104</v>
      </c>
      <c r="BB10" s="898" t="s">
        <v>24</v>
      </c>
      <c r="BC10" s="898"/>
      <c r="BD10" s="898" t="str">
        <f aca="true" t="shared" si="2" ref="BD10:BD24">IF(OR(ISBLANK(H10),ISBLANK(F10)),"N/A",IF(ABS((H10-F10)/F10)&gt;0.25,"&gt; 25%","ok"))</f>
        <v>N/A</v>
      </c>
      <c r="BE10" s="898"/>
      <c r="BF10" s="898" t="str">
        <f t="shared" si="0"/>
        <v>N/A</v>
      </c>
      <c r="BG10" s="898"/>
      <c r="BH10" s="898" t="str">
        <f t="shared" si="1"/>
        <v>N/A</v>
      </c>
      <c r="BI10" s="898"/>
      <c r="BJ10" s="898" t="str">
        <f aca="true" t="shared" si="3" ref="BJ10:BJ16">IF(OR(ISBLANK(N10),ISBLANK(L10)),"N/A",IF(ABS((N10-L10)/L10)&gt;0.25,"&gt; 25%","ok"))</f>
        <v>N/A</v>
      </c>
      <c r="BK10" s="898"/>
      <c r="BL10" s="898" t="str">
        <f aca="true" t="shared" si="4" ref="BL10:BL16">IF(OR(ISBLANK(P10),ISBLANK(N10)),"N/A",IF(ABS((P10-N10)/N10)&gt;0.25,"&gt; 25%","ok"))</f>
        <v>N/A</v>
      </c>
      <c r="BM10" s="898"/>
      <c r="BN10" s="898" t="str">
        <f aca="true" t="shared" si="5" ref="BN10:BN16">IF(OR(ISBLANK(R10),ISBLANK(P10)),"N/A",IF(ABS((R10-P10)/P10)&gt;0.25,"&gt; 25%","ok"))</f>
        <v>N/A</v>
      </c>
      <c r="BO10" s="898"/>
      <c r="BP10" s="898" t="str">
        <f aca="true" t="shared" si="6" ref="BP10:BP16">IF(OR(ISBLANK(T10),ISBLANK(R10)),"N/A",IF(ABS((T10-R10)/R10)&gt;0.25,"&gt; 25%","ok"))</f>
        <v>N/A</v>
      </c>
      <c r="BQ10" s="898"/>
      <c r="BR10" s="898" t="str">
        <f aca="true" t="shared" si="7" ref="BR10:BR16">IF(OR(ISBLANK(V10),ISBLANK(T10)),"N/A",IF(ABS((V10-T10)/T10)&gt;0.25,"&gt; 25%","ok"))</f>
        <v>N/A</v>
      </c>
      <c r="BS10" s="898"/>
      <c r="BT10" s="898" t="str">
        <f aca="true" t="shared" si="8" ref="BT10:BT16">IF(OR(ISBLANK(X10),ISBLANK(V10)),"N/A",IF(ABS((X10-V10)/V10)&gt;0.25,"&gt; 25%","ok"))</f>
        <v>N/A</v>
      </c>
      <c r="BU10" s="898"/>
      <c r="BV10" s="898" t="str">
        <f aca="true" t="shared" si="9" ref="BV10:BV16">IF(OR(ISBLANK(Z10),ISBLANK(X10)),"N/A",IF(ABS((Z10-X10)/X10)&gt;0.25,"&gt; 25%","ok"))</f>
        <v>N/A</v>
      </c>
      <c r="BW10" s="898"/>
      <c r="BX10" s="898" t="str">
        <f aca="true" t="shared" si="10" ref="BX10:BX16">IF(OR(ISBLANK(AB10),ISBLANK(Z10)),"N/A",IF(ABS((AB10-Z10)/Z10)&gt;0.25,"&gt; 25%","ok"))</f>
        <v>N/A</v>
      </c>
      <c r="BY10" s="898"/>
      <c r="BZ10" s="898" t="str">
        <f aca="true" t="shared" si="11" ref="BZ10:BZ16">IF(OR(ISBLANK(AD10),ISBLANK(AB10)),"N/A",IF(ABS((AD10-AB10)/AB10)&gt;0.25,"&gt; 25%","ok"))</f>
        <v>N/A</v>
      </c>
      <c r="CA10" s="898"/>
      <c r="CB10" s="898" t="str">
        <f aca="true" t="shared" si="12" ref="CB10:CB16">IF(OR(ISBLANK(AF10),ISBLANK(AD10)),"N/A",IF(ABS((AF10-AD10)/AD10)&gt;0.25,"&gt; 25%","ok"))</f>
        <v>N/A</v>
      </c>
      <c r="CC10" s="898"/>
      <c r="CD10" s="898" t="str">
        <f aca="true" t="shared" si="13" ref="CD10:CD16">IF(OR(ISBLANK(AH10),ISBLANK(AF10)),"N/A",IF(ABS((AH10-AF10)/AF10)&gt;0.25,"&gt; 25%","ok"))</f>
        <v>N/A</v>
      </c>
      <c r="CE10" s="898"/>
      <c r="CF10" s="898" t="str">
        <f aca="true" t="shared" si="14" ref="CF10:CF16">IF(OR(ISBLANK(AJ10),ISBLANK(AH10)),"N/A",IF(ABS((AJ10-AH10)/AH10)&gt;0.25,"&gt; 25%","ok"))</f>
        <v>N/A</v>
      </c>
      <c r="CG10" s="898"/>
      <c r="CH10" s="898" t="str">
        <f aca="true" t="shared" si="15" ref="CH10:CH16">IF(OR(ISBLANK(AL10),ISBLANK(AJ10)),"N/A",IF(ABS((AL10-AJ10)/AJ10)&gt;0.25,"&gt; 25%","ok"))</f>
        <v>N/A</v>
      </c>
      <c r="CI10" s="898"/>
      <c r="CJ10" s="898" t="str">
        <f aca="true" t="shared" si="16" ref="CJ10:CN16">IF(OR(ISBLANK(AN10),ISBLANK(AL10)),"N/A",IF(ABS((AN10-AL10)/AL10)&gt;0.25,"&gt; 25%","ok"))</f>
        <v>N/A</v>
      </c>
      <c r="CK10" s="898"/>
      <c r="CL10" s="898" t="str">
        <f t="shared" si="16"/>
        <v>N/A</v>
      </c>
      <c r="CM10" s="898"/>
      <c r="CN10" s="898" t="str">
        <f t="shared" si="16"/>
        <v>N/A</v>
      </c>
      <c r="CO10" s="898"/>
      <c r="CP10" s="898" t="str">
        <f aca="true" t="shared" si="17" ref="CP10:CP16">IF(OR(ISBLANK(AT10),ISBLANK(AR10)),"N/A",IF(ABS((AT10-AR10)/AR10)&gt;0.25,"&gt; 25%","ok"))</f>
        <v>N/A</v>
      </c>
      <c r="CQ10" s="898"/>
      <c r="CR10" s="898" t="str">
        <f aca="true" t="shared" si="18" ref="CR10:CR16">IF(OR(ISBLANK(AV10),ISBLANK(AT10)),"N/A",IF(ABS((AV10-AT10)/AT10)&gt;0.25,"&gt; 25%","ok"))</f>
        <v>N/A</v>
      </c>
      <c r="CS10" s="898"/>
    </row>
    <row r="11" spans="2:97" ht="22.5" customHeight="1">
      <c r="B11" s="856">
        <v>3570</v>
      </c>
      <c r="C11" s="864">
        <v>3</v>
      </c>
      <c r="D11" s="885" t="s">
        <v>340</v>
      </c>
      <c r="E11" s="821"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99" t="s">
        <v>300</v>
      </c>
      <c r="BA11" s="898" t="s">
        <v>104</v>
      </c>
      <c r="BB11" s="898" t="s">
        <v>24</v>
      </c>
      <c r="BC11" s="898"/>
      <c r="BD11" s="898" t="str">
        <f t="shared" si="2"/>
        <v>N/A</v>
      </c>
      <c r="BE11" s="898"/>
      <c r="BF11" s="898" t="str">
        <f t="shared" si="0"/>
        <v>N/A</v>
      </c>
      <c r="BG11" s="898"/>
      <c r="BH11" s="898" t="str">
        <f t="shared" si="1"/>
        <v>N/A</v>
      </c>
      <c r="BI11" s="898"/>
      <c r="BJ11" s="898" t="str">
        <f t="shared" si="3"/>
        <v>N/A</v>
      </c>
      <c r="BK11" s="898"/>
      <c r="BL11" s="898" t="str">
        <f t="shared" si="4"/>
        <v>N/A</v>
      </c>
      <c r="BM11" s="898"/>
      <c r="BN11" s="898" t="str">
        <f t="shared" si="5"/>
        <v>N/A</v>
      </c>
      <c r="BO11" s="898"/>
      <c r="BP11" s="898" t="str">
        <f t="shared" si="6"/>
        <v>N/A</v>
      </c>
      <c r="BQ11" s="898"/>
      <c r="BR11" s="898" t="str">
        <f t="shared" si="7"/>
        <v>N/A</v>
      </c>
      <c r="BS11" s="898"/>
      <c r="BT11" s="898" t="str">
        <f t="shared" si="8"/>
        <v>N/A</v>
      </c>
      <c r="BU11" s="898"/>
      <c r="BV11" s="898" t="str">
        <f t="shared" si="9"/>
        <v>N/A</v>
      </c>
      <c r="BW11" s="898"/>
      <c r="BX11" s="898" t="str">
        <f t="shared" si="10"/>
        <v>N/A</v>
      </c>
      <c r="BY11" s="898"/>
      <c r="BZ11" s="898" t="str">
        <f t="shared" si="11"/>
        <v>N/A</v>
      </c>
      <c r="CA11" s="898"/>
      <c r="CB11" s="898" t="str">
        <f t="shared" si="12"/>
        <v>N/A</v>
      </c>
      <c r="CC11" s="898"/>
      <c r="CD11" s="898" t="str">
        <f t="shared" si="13"/>
        <v>N/A</v>
      </c>
      <c r="CE11" s="898"/>
      <c r="CF11" s="898" t="str">
        <f t="shared" si="14"/>
        <v>N/A</v>
      </c>
      <c r="CG11" s="898"/>
      <c r="CH11" s="898" t="str">
        <f t="shared" si="15"/>
        <v>N/A</v>
      </c>
      <c r="CI11" s="898"/>
      <c r="CJ11" s="898" t="str">
        <f t="shared" si="16"/>
        <v>N/A</v>
      </c>
      <c r="CK11" s="898"/>
      <c r="CL11" s="898" t="str">
        <f t="shared" si="16"/>
        <v>N/A</v>
      </c>
      <c r="CM11" s="898"/>
      <c r="CN11" s="898" t="str">
        <f t="shared" si="16"/>
        <v>N/A</v>
      </c>
      <c r="CO11" s="898"/>
      <c r="CP11" s="898" t="str">
        <f t="shared" si="17"/>
        <v>N/A</v>
      </c>
      <c r="CQ11" s="898"/>
      <c r="CR11" s="898" t="str">
        <f t="shared" si="18"/>
        <v>N/A</v>
      </c>
      <c r="CS11" s="898"/>
    </row>
    <row r="12" spans="2:97" ht="25.5" customHeight="1">
      <c r="B12" s="856">
        <v>3580</v>
      </c>
      <c r="C12" s="864">
        <v>4</v>
      </c>
      <c r="D12" s="885" t="s">
        <v>341</v>
      </c>
      <c r="E12" s="821"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99" t="s">
        <v>334</v>
      </c>
      <c r="BA12" s="898" t="s">
        <v>104</v>
      </c>
      <c r="BB12" s="898" t="s">
        <v>24</v>
      </c>
      <c r="BC12" s="898"/>
      <c r="BD12" s="898" t="str">
        <f t="shared" si="2"/>
        <v>N/A</v>
      </c>
      <c r="BE12" s="898"/>
      <c r="BF12" s="898" t="str">
        <f t="shared" si="0"/>
        <v>N/A</v>
      </c>
      <c r="BG12" s="898"/>
      <c r="BH12" s="898" t="str">
        <f t="shared" si="1"/>
        <v>N/A</v>
      </c>
      <c r="BI12" s="898"/>
      <c r="BJ12" s="898" t="str">
        <f t="shared" si="3"/>
        <v>N/A</v>
      </c>
      <c r="BK12" s="898"/>
      <c r="BL12" s="898" t="str">
        <f t="shared" si="4"/>
        <v>N/A</v>
      </c>
      <c r="BM12" s="898"/>
      <c r="BN12" s="898" t="str">
        <f t="shared" si="5"/>
        <v>N/A</v>
      </c>
      <c r="BO12" s="898"/>
      <c r="BP12" s="898" t="str">
        <f t="shared" si="6"/>
        <v>N/A</v>
      </c>
      <c r="BQ12" s="898"/>
      <c r="BR12" s="898" t="str">
        <f t="shared" si="7"/>
        <v>N/A</v>
      </c>
      <c r="BS12" s="898"/>
      <c r="BT12" s="898" t="str">
        <f t="shared" si="8"/>
        <v>N/A</v>
      </c>
      <c r="BU12" s="898"/>
      <c r="BV12" s="898" t="str">
        <f t="shared" si="9"/>
        <v>N/A</v>
      </c>
      <c r="BW12" s="898"/>
      <c r="BX12" s="898" t="str">
        <f t="shared" si="10"/>
        <v>N/A</v>
      </c>
      <c r="BY12" s="898"/>
      <c r="BZ12" s="898" t="str">
        <f t="shared" si="11"/>
        <v>N/A</v>
      </c>
      <c r="CA12" s="898"/>
      <c r="CB12" s="898" t="str">
        <f t="shared" si="12"/>
        <v>N/A</v>
      </c>
      <c r="CC12" s="898"/>
      <c r="CD12" s="898" t="str">
        <f t="shared" si="13"/>
        <v>N/A</v>
      </c>
      <c r="CE12" s="898"/>
      <c r="CF12" s="898" t="str">
        <f t="shared" si="14"/>
        <v>N/A</v>
      </c>
      <c r="CG12" s="898"/>
      <c r="CH12" s="898" t="str">
        <f t="shared" si="15"/>
        <v>N/A</v>
      </c>
      <c r="CI12" s="898"/>
      <c r="CJ12" s="898" t="str">
        <f t="shared" si="16"/>
        <v>N/A</v>
      </c>
      <c r="CK12" s="898"/>
      <c r="CL12" s="898" t="str">
        <f t="shared" si="16"/>
        <v>N/A</v>
      </c>
      <c r="CM12" s="898"/>
      <c r="CN12" s="898" t="str">
        <f t="shared" si="16"/>
        <v>N/A</v>
      </c>
      <c r="CO12" s="898"/>
      <c r="CP12" s="898" t="str">
        <f t="shared" si="17"/>
        <v>N/A</v>
      </c>
      <c r="CQ12" s="898"/>
      <c r="CR12" s="898" t="str">
        <f t="shared" si="18"/>
        <v>N/A</v>
      </c>
      <c r="CS12" s="898"/>
    </row>
    <row r="13" spans="2:97" ht="18.75" customHeight="1">
      <c r="B13" s="856">
        <v>3590</v>
      </c>
      <c r="C13" s="864">
        <v>5</v>
      </c>
      <c r="D13" s="885" t="s">
        <v>342</v>
      </c>
      <c r="E13" s="821"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9" t="s">
        <v>288</v>
      </c>
      <c r="BA13" s="898" t="s">
        <v>104</v>
      </c>
      <c r="BB13" s="898" t="s">
        <v>24</v>
      </c>
      <c r="BC13" s="898"/>
      <c r="BD13" s="898" t="str">
        <f t="shared" si="2"/>
        <v>N/A</v>
      </c>
      <c r="BE13" s="898"/>
      <c r="BF13" s="898" t="str">
        <f t="shared" si="0"/>
        <v>N/A</v>
      </c>
      <c r="BG13" s="898"/>
      <c r="BH13" s="898" t="str">
        <f t="shared" si="1"/>
        <v>N/A</v>
      </c>
      <c r="BI13" s="898"/>
      <c r="BJ13" s="898" t="str">
        <f t="shared" si="3"/>
        <v>N/A</v>
      </c>
      <c r="BK13" s="898"/>
      <c r="BL13" s="898" t="str">
        <f t="shared" si="4"/>
        <v>N/A</v>
      </c>
      <c r="BM13" s="898"/>
      <c r="BN13" s="898" t="str">
        <f t="shared" si="5"/>
        <v>N/A</v>
      </c>
      <c r="BO13" s="898"/>
      <c r="BP13" s="898" t="str">
        <f t="shared" si="6"/>
        <v>N/A</v>
      </c>
      <c r="BQ13" s="898"/>
      <c r="BR13" s="898" t="str">
        <f t="shared" si="7"/>
        <v>N/A</v>
      </c>
      <c r="BS13" s="898"/>
      <c r="BT13" s="898" t="str">
        <f t="shared" si="8"/>
        <v>N/A</v>
      </c>
      <c r="BU13" s="898"/>
      <c r="BV13" s="898" t="str">
        <f t="shared" si="9"/>
        <v>N/A</v>
      </c>
      <c r="BW13" s="898"/>
      <c r="BX13" s="898" t="str">
        <f t="shared" si="10"/>
        <v>N/A</v>
      </c>
      <c r="BY13" s="898"/>
      <c r="BZ13" s="898" t="str">
        <f t="shared" si="11"/>
        <v>N/A</v>
      </c>
      <c r="CA13" s="898"/>
      <c r="CB13" s="898" t="str">
        <f t="shared" si="12"/>
        <v>N/A</v>
      </c>
      <c r="CC13" s="898"/>
      <c r="CD13" s="898" t="str">
        <f t="shared" si="13"/>
        <v>N/A</v>
      </c>
      <c r="CE13" s="898"/>
      <c r="CF13" s="898" t="str">
        <f t="shared" si="14"/>
        <v>N/A</v>
      </c>
      <c r="CG13" s="898"/>
      <c r="CH13" s="898" t="str">
        <f t="shared" si="15"/>
        <v>N/A</v>
      </c>
      <c r="CI13" s="898"/>
      <c r="CJ13" s="898" t="str">
        <f t="shared" si="16"/>
        <v>N/A</v>
      </c>
      <c r="CK13" s="898"/>
      <c r="CL13" s="898" t="str">
        <f t="shared" si="16"/>
        <v>N/A</v>
      </c>
      <c r="CM13" s="898"/>
      <c r="CN13" s="898" t="str">
        <f t="shared" si="16"/>
        <v>N/A</v>
      </c>
      <c r="CO13" s="898"/>
      <c r="CP13" s="898" t="str">
        <f t="shared" si="17"/>
        <v>N/A</v>
      </c>
      <c r="CQ13" s="898"/>
      <c r="CR13" s="898" t="str">
        <f t="shared" si="18"/>
        <v>N/A</v>
      </c>
      <c r="CS13" s="898"/>
    </row>
    <row r="14" spans="2:97" ht="18.75" customHeight="1">
      <c r="B14" s="856">
        <v>3591</v>
      </c>
      <c r="C14" s="864">
        <v>6</v>
      </c>
      <c r="D14" s="869" t="s">
        <v>347</v>
      </c>
      <c r="E14" s="821"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900" t="s">
        <v>336</v>
      </c>
      <c r="BA14" s="898" t="s">
        <v>104</v>
      </c>
      <c r="BB14" s="898" t="s">
        <v>24</v>
      </c>
      <c r="BC14" s="898"/>
      <c r="BD14" s="898" t="str">
        <f t="shared" si="2"/>
        <v>N/A</v>
      </c>
      <c r="BE14" s="898"/>
      <c r="BF14" s="898" t="str">
        <f t="shared" si="0"/>
        <v>N/A</v>
      </c>
      <c r="BG14" s="898"/>
      <c r="BH14" s="898" t="str">
        <f t="shared" si="1"/>
        <v>N/A</v>
      </c>
      <c r="BI14" s="898"/>
      <c r="BJ14" s="898" t="str">
        <f t="shared" si="3"/>
        <v>N/A</v>
      </c>
      <c r="BK14" s="898"/>
      <c r="BL14" s="898" t="str">
        <f t="shared" si="4"/>
        <v>N/A</v>
      </c>
      <c r="BM14" s="898"/>
      <c r="BN14" s="898" t="str">
        <f t="shared" si="5"/>
        <v>N/A</v>
      </c>
      <c r="BO14" s="898"/>
      <c r="BP14" s="898" t="str">
        <f t="shared" si="6"/>
        <v>N/A</v>
      </c>
      <c r="BQ14" s="898"/>
      <c r="BR14" s="898" t="str">
        <f t="shared" si="7"/>
        <v>N/A</v>
      </c>
      <c r="BS14" s="898"/>
      <c r="BT14" s="898" t="str">
        <f t="shared" si="8"/>
        <v>N/A</v>
      </c>
      <c r="BU14" s="898"/>
      <c r="BV14" s="898" t="str">
        <f t="shared" si="9"/>
        <v>N/A</v>
      </c>
      <c r="BW14" s="898"/>
      <c r="BX14" s="898" t="str">
        <f t="shared" si="10"/>
        <v>N/A</v>
      </c>
      <c r="BY14" s="898"/>
      <c r="BZ14" s="898" t="str">
        <f t="shared" si="11"/>
        <v>N/A</v>
      </c>
      <c r="CA14" s="898"/>
      <c r="CB14" s="898" t="str">
        <f t="shared" si="12"/>
        <v>N/A</v>
      </c>
      <c r="CC14" s="898"/>
      <c r="CD14" s="898" t="str">
        <f t="shared" si="13"/>
        <v>N/A</v>
      </c>
      <c r="CE14" s="898"/>
      <c r="CF14" s="898" t="str">
        <f t="shared" si="14"/>
        <v>N/A</v>
      </c>
      <c r="CG14" s="898"/>
      <c r="CH14" s="898" t="str">
        <f t="shared" si="15"/>
        <v>N/A</v>
      </c>
      <c r="CI14" s="898"/>
      <c r="CJ14" s="898" t="str">
        <f t="shared" si="16"/>
        <v>N/A</v>
      </c>
      <c r="CK14" s="898"/>
      <c r="CL14" s="898" t="str">
        <f t="shared" si="16"/>
        <v>N/A</v>
      </c>
      <c r="CM14" s="898"/>
      <c r="CN14" s="898" t="str">
        <f t="shared" si="16"/>
        <v>N/A</v>
      </c>
      <c r="CO14" s="898"/>
      <c r="CP14" s="898" t="str">
        <f t="shared" si="17"/>
        <v>N/A</v>
      </c>
      <c r="CQ14" s="898"/>
      <c r="CR14" s="898" t="str">
        <f t="shared" si="18"/>
        <v>N/A</v>
      </c>
      <c r="CS14" s="898"/>
    </row>
    <row r="15" spans="2:97" ht="18.75" customHeight="1">
      <c r="B15" s="856">
        <v>3592</v>
      </c>
      <c r="C15" s="864">
        <v>7</v>
      </c>
      <c r="D15" s="869" t="s">
        <v>348</v>
      </c>
      <c r="E15" s="821"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900" t="s">
        <v>335</v>
      </c>
      <c r="BA15" s="898" t="s">
        <v>104</v>
      </c>
      <c r="BB15" s="898" t="s">
        <v>24</v>
      </c>
      <c r="BC15" s="898"/>
      <c r="BD15" s="898" t="str">
        <f t="shared" si="2"/>
        <v>N/A</v>
      </c>
      <c r="BE15" s="898"/>
      <c r="BF15" s="898" t="str">
        <f t="shared" si="0"/>
        <v>N/A</v>
      </c>
      <c r="BG15" s="898"/>
      <c r="BH15" s="898" t="str">
        <f t="shared" si="1"/>
        <v>N/A</v>
      </c>
      <c r="BI15" s="898"/>
      <c r="BJ15" s="898" t="str">
        <f>IF(OR(ISBLANK(N15),ISBLANK(L15)),"N/A",IF(ABS((N15-L15)/L15)&gt;0.25,"&gt; 25%","ok"))</f>
        <v>N/A</v>
      </c>
      <c r="BK15" s="898"/>
      <c r="BL15" s="898" t="str">
        <f>IF(OR(ISBLANK(P15),ISBLANK(N15)),"N/A",IF(ABS((P15-N15)/N15)&gt;0.25,"&gt; 25%","ok"))</f>
        <v>N/A</v>
      </c>
      <c r="BM15" s="898"/>
      <c r="BN15" s="898" t="str">
        <f>IF(OR(ISBLANK(R15),ISBLANK(P15)),"N/A",IF(ABS((R15-P15)/P15)&gt;0.25,"&gt; 25%","ok"))</f>
        <v>N/A</v>
      </c>
      <c r="BO15" s="898"/>
      <c r="BP15" s="898" t="str">
        <f>IF(OR(ISBLANK(T15),ISBLANK(R15)),"N/A",IF(ABS((T15-R15)/R15)&gt;0.25,"&gt; 25%","ok"))</f>
        <v>N/A</v>
      </c>
      <c r="BQ15" s="898"/>
      <c r="BR15" s="898" t="str">
        <f>IF(OR(ISBLANK(V15),ISBLANK(T15)),"N/A",IF(ABS((V15-T15)/T15)&gt;0.25,"&gt; 25%","ok"))</f>
        <v>N/A</v>
      </c>
      <c r="BS15" s="898"/>
      <c r="BT15" s="898" t="str">
        <f>IF(OR(ISBLANK(X15),ISBLANK(V15)),"N/A",IF(ABS((X15-V15)/V15)&gt;0.25,"&gt; 25%","ok"))</f>
        <v>N/A</v>
      </c>
      <c r="BU15" s="898"/>
      <c r="BV15" s="898" t="str">
        <f>IF(OR(ISBLANK(Z15),ISBLANK(X15)),"N/A",IF(ABS((Z15-X15)/X15)&gt;0.25,"&gt; 25%","ok"))</f>
        <v>N/A</v>
      </c>
      <c r="BW15" s="898"/>
      <c r="BX15" s="898" t="str">
        <f>IF(OR(ISBLANK(AB15),ISBLANK(Z15)),"N/A",IF(ABS((AB15-Z15)/Z15)&gt;0.25,"&gt; 25%","ok"))</f>
        <v>N/A</v>
      </c>
      <c r="BY15" s="898"/>
      <c r="BZ15" s="898" t="str">
        <f>IF(OR(ISBLANK(AD15),ISBLANK(AB15)),"N/A",IF(ABS((AD15-AB15)/AB15)&gt;0.25,"&gt; 25%","ok"))</f>
        <v>N/A</v>
      </c>
      <c r="CA15" s="898"/>
      <c r="CB15" s="898" t="str">
        <f>IF(OR(ISBLANK(AF15),ISBLANK(AD15)),"N/A",IF(ABS((AF15-AD15)/AD15)&gt;0.25,"&gt; 25%","ok"))</f>
        <v>N/A</v>
      </c>
      <c r="CC15" s="898"/>
      <c r="CD15" s="898" t="str">
        <f>IF(OR(ISBLANK(AH15),ISBLANK(AF15)),"N/A",IF(ABS((AH15-AF15)/AF15)&gt;0.25,"&gt; 25%","ok"))</f>
        <v>N/A</v>
      </c>
      <c r="CE15" s="898"/>
      <c r="CF15" s="898" t="str">
        <f>IF(OR(ISBLANK(AJ15),ISBLANK(AH15)),"N/A",IF(ABS((AJ15-AH15)/AH15)&gt;0.25,"&gt; 25%","ok"))</f>
        <v>N/A</v>
      </c>
      <c r="CG15" s="898"/>
      <c r="CH15" s="898" t="str">
        <f>IF(OR(ISBLANK(AL15),ISBLANK(AJ15)),"N/A",IF(ABS((AL15-AJ15)/AJ15)&gt;0.25,"&gt; 25%","ok"))</f>
        <v>N/A</v>
      </c>
      <c r="CI15" s="898"/>
      <c r="CJ15" s="898" t="str">
        <f>IF(OR(ISBLANK(AN15),ISBLANK(AL15)),"N/A",IF(ABS((AN15-AL15)/AL15)&gt;0.25,"&gt; 25%","ok"))</f>
        <v>N/A</v>
      </c>
      <c r="CK15" s="898"/>
      <c r="CL15" s="898" t="str">
        <f>IF(OR(ISBLANK(AP15),ISBLANK(AN15)),"N/A",IF(ABS((AP15-AN15)/AN15)&gt;0.25,"&gt; 25%","ok"))</f>
        <v>N/A</v>
      </c>
      <c r="CM15" s="898"/>
      <c r="CN15" s="898" t="str">
        <f>IF(OR(ISBLANK(AR15),ISBLANK(AP15)),"N/A",IF(ABS((AR15-AP15)/AP15)&gt;0.25,"&gt; 25%","ok"))</f>
        <v>N/A</v>
      </c>
      <c r="CO15" s="898"/>
      <c r="CP15" s="898" t="str">
        <f>IF(OR(ISBLANK(AT15),ISBLANK(AR15)),"N/A",IF(ABS((AT15-AR15)/AR15)&gt;0.25,"&gt; 25%","ok"))</f>
        <v>N/A</v>
      </c>
      <c r="CQ15" s="898"/>
      <c r="CR15" s="898" t="str">
        <f>IF(OR(ISBLANK(AV15),ISBLANK(AT15)),"N/A",IF(ABS((AV15-AT15)/AT15)&gt;0.25,"&gt; 25%","ok"))</f>
        <v>N/A</v>
      </c>
      <c r="CS15" s="898"/>
    </row>
    <row r="16" spans="2:97" ht="27" customHeight="1" thickBot="1">
      <c r="B16" s="856">
        <v>3593</v>
      </c>
      <c r="C16" s="872">
        <v>8</v>
      </c>
      <c r="D16" s="873" t="s">
        <v>349</v>
      </c>
      <c r="E16" s="874" t="s">
        <v>104</v>
      </c>
      <c r="F16" s="875"/>
      <c r="G16" s="876"/>
      <c r="H16" s="875"/>
      <c r="I16" s="876"/>
      <c r="J16" s="875"/>
      <c r="K16" s="876"/>
      <c r="L16" s="875"/>
      <c r="M16" s="876"/>
      <c r="N16" s="875"/>
      <c r="O16" s="876"/>
      <c r="P16" s="875"/>
      <c r="Q16" s="876"/>
      <c r="R16" s="875"/>
      <c r="S16" s="876"/>
      <c r="T16" s="875"/>
      <c r="U16" s="876"/>
      <c r="V16" s="877"/>
      <c r="W16" s="876"/>
      <c r="X16" s="877"/>
      <c r="Y16" s="876"/>
      <c r="Z16" s="875"/>
      <c r="AA16" s="876"/>
      <c r="AB16" s="878"/>
      <c r="AC16" s="876"/>
      <c r="AD16" s="878"/>
      <c r="AE16" s="876"/>
      <c r="AF16" s="878"/>
      <c r="AG16" s="876"/>
      <c r="AH16" s="878"/>
      <c r="AI16" s="876"/>
      <c r="AJ16" s="878"/>
      <c r="AK16" s="876"/>
      <c r="AL16" s="878"/>
      <c r="AM16" s="876"/>
      <c r="AN16" s="878"/>
      <c r="AO16" s="876"/>
      <c r="AP16" s="878"/>
      <c r="AQ16" s="876"/>
      <c r="AR16" s="878"/>
      <c r="AS16" s="876"/>
      <c r="AT16" s="878"/>
      <c r="AU16" s="876"/>
      <c r="AV16" s="878"/>
      <c r="AW16" s="876"/>
      <c r="AY16" s="866">
        <v>8</v>
      </c>
      <c r="AZ16" s="901" t="s">
        <v>289</v>
      </c>
      <c r="BA16" s="902" t="s">
        <v>104</v>
      </c>
      <c r="BB16" s="902" t="s">
        <v>24</v>
      </c>
      <c r="BC16" s="902"/>
      <c r="BD16" s="902" t="str">
        <f t="shared" si="2"/>
        <v>N/A</v>
      </c>
      <c r="BE16" s="902"/>
      <c r="BF16" s="902" t="str">
        <f t="shared" si="0"/>
        <v>N/A</v>
      </c>
      <c r="BG16" s="902"/>
      <c r="BH16" s="902" t="str">
        <f t="shared" si="1"/>
        <v>N/A</v>
      </c>
      <c r="BI16" s="902"/>
      <c r="BJ16" s="902" t="str">
        <f t="shared" si="3"/>
        <v>N/A</v>
      </c>
      <c r="BK16" s="902"/>
      <c r="BL16" s="902" t="str">
        <f t="shared" si="4"/>
        <v>N/A</v>
      </c>
      <c r="BM16" s="902"/>
      <c r="BN16" s="902" t="str">
        <f t="shared" si="5"/>
        <v>N/A</v>
      </c>
      <c r="BO16" s="902"/>
      <c r="BP16" s="902" t="str">
        <f t="shared" si="6"/>
        <v>N/A</v>
      </c>
      <c r="BQ16" s="902"/>
      <c r="BR16" s="902" t="str">
        <f t="shared" si="7"/>
        <v>N/A</v>
      </c>
      <c r="BS16" s="902"/>
      <c r="BT16" s="902" t="str">
        <f t="shared" si="8"/>
        <v>N/A</v>
      </c>
      <c r="BU16" s="902"/>
      <c r="BV16" s="902" t="str">
        <f t="shared" si="9"/>
        <v>N/A</v>
      </c>
      <c r="BW16" s="902"/>
      <c r="BX16" s="902" t="str">
        <f t="shared" si="10"/>
        <v>N/A</v>
      </c>
      <c r="BY16" s="902"/>
      <c r="BZ16" s="902" t="str">
        <f t="shared" si="11"/>
        <v>N/A</v>
      </c>
      <c r="CA16" s="902"/>
      <c r="CB16" s="902" t="str">
        <f t="shared" si="12"/>
        <v>N/A</v>
      </c>
      <c r="CC16" s="902"/>
      <c r="CD16" s="902" t="str">
        <f t="shared" si="13"/>
        <v>N/A</v>
      </c>
      <c r="CE16" s="902"/>
      <c r="CF16" s="902" t="str">
        <f t="shared" si="14"/>
        <v>N/A</v>
      </c>
      <c r="CG16" s="902"/>
      <c r="CH16" s="902" t="str">
        <f t="shared" si="15"/>
        <v>N/A</v>
      </c>
      <c r="CI16" s="902"/>
      <c r="CJ16" s="902" t="str">
        <f t="shared" si="16"/>
        <v>N/A</v>
      </c>
      <c r="CK16" s="902"/>
      <c r="CL16" s="902" t="str">
        <f t="shared" si="16"/>
        <v>N/A</v>
      </c>
      <c r="CM16" s="902"/>
      <c r="CN16" s="902" t="str">
        <f t="shared" si="16"/>
        <v>N/A</v>
      </c>
      <c r="CO16" s="902"/>
      <c r="CP16" s="902" t="str">
        <f t="shared" si="17"/>
        <v>N/A</v>
      </c>
      <c r="CQ16" s="902"/>
      <c r="CR16" s="902" t="str">
        <f t="shared" si="18"/>
        <v>N/A</v>
      </c>
      <c r="CS16" s="902"/>
    </row>
    <row r="17" spans="2:97" ht="18.75" customHeight="1">
      <c r="B17" s="856">
        <v>3650</v>
      </c>
      <c r="C17" s="884">
        <v>9</v>
      </c>
      <c r="D17" s="871" t="s">
        <v>242</v>
      </c>
      <c r="E17" s="819"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924">
        <v>2.14</v>
      </c>
      <c r="AU17" s="925" t="s">
        <v>362</v>
      </c>
      <c r="AV17" s="924">
        <v>2.12</v>
      </c>
      <c r="AW17" s="925" t="s">
        <v>362</v>
      </c>
      <c r="AY17" s="867">
        <v>9</v>
      </c>
      <c r="AZ17" s="903" t="s">
        <v>242</v>
      </c>
      <c r="BA17" s="904" t="s">
        <v>104</v>
      </c>
      <c r="BB17" s="905" t="s">
        <v>24</v>
      </c>
      <c r="BC17" s="905"/>
      <c r="BD17" s="905" t="str">
        <f t="shared" si="2"/>
        <v>N/A</v>
      </c>
      <c r="BE17" s="905"/>
      <c r="BF17" s="905" t="str">
        <f t="shared" si="0"/>
        <v>N/A</v>
      </c>
      <c r="BG17" s="905"/>
      <c r="BH17" s="905" t="str">
        <f t="shared" si="1"/>
        <v>N/A</v>
      </c>
      <c r="BI17" s="905"/>
      <c r="BJ17" s="905" t="str">
        <f>IF(OR(ISBLANK(N17),ISBLANK(L17)),"N/A",IF(ABS((N17-L17)/L17)&gt;0.25,"&gt; 25%","ok"))</f>
        <v>N/A</v>
      </c>
      <c r="BK17" s="905"/>
      <c r="BL17" s="905" t="str">
        <f>IF(OR(ISBLANK(P17),ISBLANK(N17)),"N/A",IF(ABS((P17-N17)/N17)&gt;0.25,"&gt; 25%","ok"))</f>
        <v>N/A</v>
      </c>
      <c r="BM17" s="905"/>
      <c r="BN17" s="905" t="str">
        <f>IF(OR(ISBLANK(R17),ISBLANK(P17)),"N/A",IF(ABS((R17-P17)/P17)&gt;0.25,"&gt; 25%","ok"))</f>
        <v>N/A</v>
      </c>
      <c r="BO17" s="905"/>
      <c r="BP17" s="905" t="str">
        <f>IF(OR(ISBLANK(T17),ISBLANK(R17)),"N/A",IF(ABS((T17-R17)/R17)&gt;0.25,"&gt; 25%","ok"))</f>
        <v>N/A</v>
      </c>
      <c r="BQ17" s="905"/>
      <c r="BR17" s="905" t="str">
        <f>IF(OR(ISBLANK(V17),ISBLANK(T17)),"N/A",IF(ABS((V17-T17)/T17)&gt;0.25,"&gt; 25%","ok"))</f>
        <v>N/A</v>
      </c>
      <c r="BS17" s="905"/>
      <c r="BT17" s="905" t="str">
        <f>IF(OR(ISBLANK(X17),ISBLANK(V17)),"N/A",IF(ABS((X17-V17)/V17)&gt;0.25,"&gt; 25%","ok"))</f>
        <v>N/A</v>
      </c>
      <c r="BU17" s="905"/>
      <c r="BV17" s="905" t="str">
        <f>IF(OR(ISBLANK(Z17),ISBLANK(X17)),"N/A",IF(ABS((Z17-X17)/X17)&gt;0.25,"&gt; 25%","ok"))</f>
        <v>N/A</v>
      </c>
      <c r="BW17" s="905"/>
      <c r="BX17" s="905" t="str">
        <f>IF(OR(ISBLANK(AB17),ISBLANK(Z17)),"N/A",IF(ABS((AB17-Z17)/Z17)&gt;0.25,"&gt; 25%","ok"))</f>
        <v>N/A</v>
      </c>
      <c r="BY17" s="905"/>
      <c r="BZ17" s="905" t="str">
        <f>IF(OR(ISBLANK(AD17),ISBLANK(AB17)),"N/A",IF(ABS((AD17-AB17)/AB17)&gt;0.25,"&gt; 25%","ok"))</f>
        <v>N/A</v>
      </c>
      <c r="CA17" s="905"/>
      <c r="CB17" s="905" t="str">
        <f>IF(OR(ISBLANK(AF17),ISBLANK(AD17)),"N/A",IF(ABS((AF17-AD17)/AD17)&gt;0.25,"&gt; 25%","ok"))</f>
        <v>N/A</v>
      </c>
      <c r="CC17" s="905"/>
      <c r="CD17" s="905" t="str">
        <f>IF(OR(ISBLANK(AH17),ISBLANK(AF17)),"N/A",IF(ABS((AH17-AF17)/AF17)&gt;0.25,"&gt; 25%","ok"))</f>
        <v>N/A</v>
      </c>
      <c r="CE17" s="905"/>
      <c r="CF17" s="905" t="str">
        <f>IF(OR(ISBLANK(AJ17),ISBLANK(AH17)),"N/A",IF(ABS((AJ17-AH17)/AH17)&gt;0.25,"&gt; 25%","ok"))</f>
        <v>N/A</v>
      </c>
      <c r="CG17" s="905"/>
      <c r="CH17" s="905" t="str">
        <f>IF(OR(ISBLANK(AL17),ISBLANK(AJ17)),"N/A",IF(ABS((AL17-AJ17)/AJ17)&gt;0.25,"&gt; 25%","ok"))</f>
        <v>N/A</v>
      </c>
      <c r="CI17" s="905"/>
      <c r="CJ17" s="905" t="str">
        <f>IF(OR(ISBLANK(AN17),ISBLANK(AL17)),"N/A",IF(ABS((AN17-AL17)/AL17)&gt;0.25,"&gt; 25%","ok"))</f>
        <v>N/A</v>
      </c>
      <c r="CK17" s="905"/>
      <c r="CL17" s="905" t="str">
        <f>IF(OR(ISBLANK(AP17),ISBLANK(AN17)),"N/A",IF(ABS((AP17-AN17)/AN17)&gt;0.25,"&gt; 25%","ok"))</f>
        <v>N/A</v>
      </c>
      <c r="CM17" s="905"/>
      <c r="CN17" s="905" t="str">
        <f>IF(OR(ISBLANK(AR17),ISBLANK(AP17)),"N/A",IF(ABS((AR17-AP17)/AP17)&gt;0.25,"&gt; 25%","ok"))</f>
        <v>N/A</v>
      </c>
      <c r="CO17" s="905"/>
      <c r="CP17" s="905" t="str">
        <f>IF(OR(ISBLANK(AT17),ISBLANK(AR17)),"N/A",IF(ABS((AT17-AR17)/AR17)&gt;0.25,"&gt; 25%","ok"))</f>
        <v>N/A</v>
      </c>
      <c r="CQ17" s="905"/>
      <c r="CR17" s="905" t="str">
        <f>IF(OR(ISBLANK(AV17),ISBLANK(AT17)),"N/A",IF(ABS((AV17-AT17)/AT17)&gt;0.25,"&gt; 25%","ok"))</f>
        <v>ok</v>
      </c>
      <c r="CS17" s="905"/>
    </row>
    <row r="18" spans="2:97" ht="22.5" customHeight="1">
      <c r="B18" s="856">
        <v>3660</v>
      </c>
      <c r="C18" s="864">
        <v>10</v>
      </c>
      <c r="D18" s="868" t="s">
        <v>346</v>
      </c>
      <c r="E18" s="821"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924"/>
      <c r="AU18" s="924"/>
      <c r="AV18" s="924"/>
      <c r="AW18" s="924"/>
      <c r="AY18" s="272">
        <v>10</v>
      </c>
      <c r="AZ18" s="899" t="s">
        <v>333</v>
      </c>
      <c r="BA18" s="898" t="s">
        <v>104</v>
      </c>
      <c r="BB18" s="898" t="s">
        <v>24</v>
      </c>
      <c r="BC18" s="898"/>
      <c r="BD18" s="898" t="str">
        <f t="shared" si="2"/>
        <v>N/A</v>
      </c>
      <c r="BE18" s="898"/>
      <c r="BF18" s="898" t="str">
        <f t="shared" si="0"/>
        <v>N/A</v>
      </c>
      <c r="BG18" s="898"/>
      <c r="BH18" s="898" t="str">
        <f t="shared" si="1"/>
        <v>N/A</v>
      </c>
      <c r="BI18" s="898"/>
      <c r="BJ18" s="898" t="str">
        <f aca="true" t="shared" si="19" ref="BJ18:BJ24">IF(OR(ISBLANK(N18),ISBLANK(L18)),"N/A",IF(ABS((N18-L18)/L18)&gt;0.25,"&gt; 25%","ok"))</f>
        <v>N/A</v>
      </c>
      <c r="BK18" s="898"/>
      <c r="BL18" s="898" t="str">
        <f aca="true" t="shared" si="20" ref="BL18:BL24">IF(OR(ISBLANK(P18),ISBLANK(N18)),"N/A",IF(ABS((P18-N18)/N18)&gt;0.25,"&gt; 25%","ok"))</f>
        <v>N/A</v>
      </c>
      <c r="BM18" s="898"/>
      <c r="BN18" s="898" t="str">
        <f aca="true" t="shared" si="21" ref="BN18:BN24">IF(OR(ISBLANK(R18),ISBLANK(P18)),"N/A",IF(ABS((R18-P18)/P18)&gt;0.25,"&gt; 25%","ok"))</f>
        <v>N/A</v>
      </c>
      <c r="BO18" s="898"/>
      <c r="BP18" s="898" t="str">
        <f aca="true" t="shared" si="22" ref="BP18:BP24">IF(OR(ISBLANK(T18),ISBLANK(R18)),"N/A",IF(ABS((T18-R18)/R18)&gt;0.25,"&gt; 25%","ok"))</f>
        <v>N/A</v>
      </c>
      <c r="BQ18" s="898"/>
      <c r="BR18" s="898" t="str">
        <f aca="true" t="shared" si="23" ref="BR18:BR24">IF(OR(ISBLANK(V18),ISBLANK(T18)),"N/A",IF(ABS((V18-T18)/T18)&gt;0.25,"&gt; 25%","ok"))</f>
        <v>N/A</v>
      </c>
      <c r="BS18" s="898"/>
      <c r="BT18" s="898" t="str">
        <f aca="true" t="shared" si="24" ref="BT18:BT24">IF(OR(ISBLANK(X18),ISBLANK(V18)),"N/A",IF(ABS((X18-V18)/V18)&gt;0.25,"&gt; 25%","ok"))</f>
        <v>N/A</v>
      </c>
      <c r="BU18" s="898"/>
      <c r="BV18" s="898" t="str">
        <f aca="true" t="shared" si="25" ref="BV18:BV24">IF(OR(ISBLANK(Z18),ISBLANK(X18)),"N/A",IF(ABS((Z18-X18)/X18)&gt;0.25,"&gt; 25%","ok"))</f>
        <v>N/A</v>
      </c>
      <c r="BW18" s="898"/>
      <c r="BX18" s="898" t="str">
        <f aca="true" t="shared" si="26" ref="BX18:BX24">IF(OR(ISBLANK(AB18),ISBLANK(Z18)),"N/A",IF(ABS((AB18-Z18)/Z18)&gt;0.25,"&gt; 25%","ok"))</f>
        <v>N/A</v>
      </c>
      <c r="BY18" s="898"/>
      <c r="BZ18" s="898" t="str">
        <f aca="true" t="shared" si="27" ref="BZ18:BZ24">IF(OR(ISBLANK(AD18),ISBLANK(AB18)),"N/A",IF(ABS((AD18-AB18)/AB18)&gt;0.25,"&gt; 25%","ok"))</f>
        <v>N/A</v>
      </c>
      <c r="CA18" s="898"/>
      <c r="CB18" s="898" t="str">
        <f aca="true" t="shared" si="28" ref="CB18:CB24">IF(OR(ISBLANK(AF18),ISBLANK(AD18)),"N/A",IF(ABS((AF18-AD18)/AD18)&gt;0.25,"&gt; 25%","ok"))</f>
        <v>N/A</v>
      </c>
      <c r="CC18" s="898"/>
      <c r="CD18" s="898" t="str">
        <f aca="true" t="shared" si="29" ref="CD18:CD24">IF(OR(ISBLANK(AH18),ISBLANK(AF18)),"N/A",IF(ABS((AH18-AF18)/AF18)&gt;0.25,"&gt; 25%","ok"))</f>
        <v>N/A</v>
      </c>
      <c r="CE18" s="898"/>
      <c r="CF18" s="898" t="str">
        <f aca="true" t="shared" si="30" ref="CF18:CF24">IF(OR(ISBLANK(AJ18),ISBLANK(AH18)),"N/A",IF(ABS((AJ18-AH18)/AH18)&gt;0.25,"&gt; 25%","ok"))</f>
        <v>N/A</v>
      </c>
      <c r="CG18" s="898"/>
      <c r="CH18" s="898" t="str">
        <f aca="true" t="shared" si="31" ref="CH18:CH24">IF(OR(ISBLANK(AL18),ISBLANK(AJ18)),"N/A",IF(ABS((AL18-AJ18)/AJ18)&gt;0.25,"&gt; 25%","ok"))</f>
        <v>N/A</v>
      </c>
      <c r="CI18" s="898"/>
      <c r="CJ18" s="898" t="str">
        <f aca="true" t="shared" si="32" ref="CJ18:CJ24">IF(OR(ISBLANK(AN18),ISBLANK(AL18)),"N/A",IF(ABS((AN18-AL18)/AL18)&gt;0.25,"&gt; 25%","ok"))</f>
        <v>N/A</v>
      </c>
      <c r="CK18" s="898"/>
      <c r="CL18" s="898" t="str">
        <f aca="true" t="shared" si="33" ref="CL18:CL24">IF(OR(ISBLANK(AP18),ISBLANK(AN18)),"N/A",IF(ABS((AP18-AN18)/AN18)&gt;0.25,"&gt; 25%","ok"))</f>
        <v>N/A</v>
      </c>
      <c r="CM18" s="898"/>
      <c r="CN18" s="898" t="str">
        <f aca="true" t="shared" si="34" ref="CN18:CN24">IF(OR(ISBLANK(AR18),ISBLANK(AP18)),"N/A",IF(ABS((AR18-AP18)/AP18)&gt;0.25,"&gt; 25%","ok"))</f>
        <v>N/A</v>
      </c>
      <c r="CO18" s="898"/>
      <c r="CP18" s="898" t="str">
        <f aca="true" t="shared" si="35" ref="CP18:CP24">IF(OR(ISBLANK(AT18),ISBLANK(AR18)),"N/A",IF(ABS((AT18-AR18)/AR18)&gt;0.25,"&gt; 25%","ok"))</f>
        <v>N/A</v>
      </c>
      <c r="CQ18" s="898"/>
      <c r="CR18" s="898" t="str">
        <f aca="true" t="shared" si="36" ref="CR18:CR24">IF(OR(ISBLANK(AV18),ISBLANK(AT18)),"N/A",IF(ABS((AV18-AT18)/AT18)&gt;0.25,"&gt; 25%","ok"))</f>
        <v>N/A</v>
      </c>
      <c r="CS18" s="898"/>
    </row>
    <row r="19" spans="2:97" ht="25.5" customHeight="1">
      <c r="B19" s="856">
        <v>3670</v>
      </c>
      <c r="C19" s="864">
        <v>11</v>
      </c>
      <c r="D19" s="885" t="s">
        <v>340</v>
      </c>
      <c r="E19" s="821"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924"/>
      <c r="AU19" s="924"/>
      <c r="AV19" s="924"/>
      <c r="AW19" s="924"/>
      <c r="AY19" s="272">
        <v>11</v>
      </c>
      <c r="AZ19" s="899" t="s">
        <v>300</v>
      </c>
      <c r="BA19" s="898" t="s">
        <v>104</v>
      </c>
      <c r="BB19" s="898" t="s">
        <v>24</v>
      </c>
      <c r="BC19" s="898"/>
      <c r="BD19" s="898" t="str">
        <f t="shared" si="2"/>
        <v>N/A</v>
      </c>
      <c r="BE19" s="898"/>
      <c r="BF19" s="898" t="str">
        <f t="shared" si="0"/>
        <v>N/A</v>
      </c>
      <c r="BG19" s="898"/>
      <c r="BH19" s="898" t="str">
        <f t="shared" si="1"/>
        <v>N/A</v>
      </c>
      <c r="BI19" s="898"/>
      <c r="BJ19" s="898" t="str">
        <f t="shared" si="19"/>
        <v>N/A</v>
      </c>
      <c r="BK19" s="898"/>
      <c r="BL19" s="898" t="str">
        <f t="shared" si="20"/>
        <v>N/A</v>
      </c>
      <c r="BM19" s="898"/>
      <c r="BN19" s="898" t="str">
        <f t="shared" si="21"/>
        <v>N/A</v>
      </c>
      <c r="BO19" s="898"/>
      <c r="BP19" s="898" t="str">
        <f t="shared" si="22"/>
        <v>N/A</v>
      </c>
      <c r="BQ19" s="898"/>
      <c r="BR19" s="898" t="str">
        <f t="shared" si="23"/>
        <v>N/A</v>
      </c>
      <c r="BS19" s="898"/>
      <c r="BT19" s="898" t="str">
        <f t="shared" si="24"/>
        <v>N/A</v>
      </c>
      <c r="BU19" s="898"/>
      <c r="BV19" s="898" t="str">
        <f t="shared" si="25"/>
        <v>N/A</v>
      </c>
      <c r="BW19" s="898"/>
      <c r="BX19" s="898" t="str">
        <f t="shared" si="26"/>
        <v>N/A</v>
      </c>
      <c r="BY19" s="898"/>
      <c r="BZ19" s="898" t="str">
        <f t="shared" si="27"/>
        <v>N/A</v>
      </c>
      <c r="CA19" s="898"/>
      <c r="CB19" s="898" t="str">
        <f t="shared" si="28"/>
        <v>N/A</v>
      </c>
      <c r="CC19" s="898"/>
      <c r="CD19" s="898" t="str">
        <f t="shared" si="29"/>
        <v>N/A</v>
      </c>
      <c r="CE19" s="898"/>
      <c r="CF19" s="898" t="str">
        <f t="shared" si="30"/>
        <v>N/A</v>
      </c>
      <c r="CG19" s="898"/>
      <c r="CH19" s="898" t="str">
        <f t="shared" si="31"/>
        <v>N/A</v>
      </c>
      <c r="CI19" s="898"/>
      <c r="CJ19" s="898" t="str">
        <f t="shared" si="32"/>
        <v>N/A</v>
      </c>
      <c r="CK19" s="898"/>
      <c r="CL19" s="898" t="str">
        <f t="shared" si="33"/>
        <v>N/A</v>
      </c>
      <c r="CM19" s="898"/>
      <c r="CN19" s="898" t="str">
        <f t="shared" si="34"/>
        <v>N/A</v>
      </c>
      <c r="CO19" s="898"/>
      <c r="CP19" s="898" t="str">
        <f t="shared" si="35"/>
        <v>N/A</v>
      </c>
      <c r="CQ19" s="898"/>
      <c r="CR19" s="898" t="str">
        <f t="shared" si="36"/>
        <v>N/A</v>
      </c>
      <c r="CS19" s="898"/>
    </row>
    <row r="20" spans="2:97" ht="28.5" customHeight="1">
      <c r="B20" s="856">
        <v>3680</v>
      </c>
      <c r="C20" s="864">
        <v>12</v>
      </c>
      <c r="D20" s="885" t="s">
        <v>341</v>
      </c>
      <c r="E20" s="821"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924">
        <v>2.14</v>
      </c>
      <c r="AU20" s="925" t="s">
        <v>362</v>
      </c>
      <c r="AV20" s="924">
        <v>2.12</v>
      </c>
      <c r="AW20" s="925" t="s">
        <v>362</v>
      </c>
      <c r="AY20" s="272">
        <v>12</v>
      </c>
      <c r="AZ20" s="899" t="s">
        <v>334</v>
      </c>
      <c r="BA20" s="898" t="s">
        <v>104</v>
      </c>
      <c r="BB20" s="898" t="s">
        <v>24</v>
      </c>
      <c r="BC20" s="898"/>
      <c r="BD20" s="898" t="str">
        <f t="shared" si="2"/>
        <v>N/A</v>
      </c>
      <c r="BE20" s="898"/>
      <c r="BF20" s="898" t="str">
        <f t="shared" si="0"/>
        <v>N/A</v>
      </c>
      <c r="BG20" s="898"/>
      <c r="BH20" s="898" t="str">
        <f t="shared" si="1"/>
        <v>N/A</v>
      </c>
      <c r="BI20" s="898"/>
      <c r="BJ20" s="898" t="str">
        <f t="shared" si="19"/>
        <v>N/A</v>
      </c>
      <c r="BK20" s="898"/>
      <c r="BL20" s="898" t="str">
        <f t="shared" si="20"/>
        <v>N/A</v>
      </c>
      <c r="BM20" s="898"/>
      <c r="BN20" s="898" t="str">
        <f t="shared" si="21"/>
        <v>N/A</v>
      </c>
      <c r="BO20" s="898"/>
      <c r="BP20" s="898" t="str">
        <f t="shared" si="22"/>
        <v>N/A</v>
      </c>
      <c r="BQ20" s="898"/>
      <c r="BR20" s="898" t="str">
        <f t="shared" si="23"/>
        <v>N/A</v>
      </c>
      <c r="BS20" s="898"/>
      <c r="BT20" s="898" t="str">
        <f t="shared" si="24"/>
        <v>N/A</v>
      </c>
      <c r="BU20" s="898"/>
      <c r="BV20" s="898" t="str">
        <f t="shared" si="25"/>
        <v>N/A</v>
      </c>
      <c r="BW20" s="898"/>
      <c r="BX20" s="898" t="str">
        <f t="shared" si="26"/>
        <v>N/A</v>
      </c>
      <c r="BY20" s="898"/>
      <c r="BZ20" s="898" t="str">
        <f t="shared" si="27"/>
        <v>N/A</v>
      </c>
      <c r="CA20" s="898"/>
      <c r="CB20" s="898" t="str">
        <f t="shared" si="28"/>
        <v>N/A</v>
      </c>
      <c r="CC20" s="898"/>
      <c r="CD20" s="898" t="str">
        <f t="shared" si="29"/>
        <v>N/A</v>
      </c>
      <c r="CE20" s="898"/>
      <c r="CF20" s="898" t="str">
        <f t="shared" si="30"/>
        <v>N/A</v>
      </c>
      <c r="CG20" s="898"/>
      <c r="CH20" s="898" t="str">
        <f t="shared" si="31"/>
        <v>N/A</v>
      </c>
      <c r="CI20" s="898"/>
      <c r="CJ20" s="898" t="str">
        <f t="shared" si="32"/>
        <v>N/A</v>
      </c>
      <c r="CK20" s="898"/>
      <c r="CL20" s="898" t="str">
        <f t="shared" si="33"/>
        <v>N/A</v>
      </c>
      <c r="CM20" s="898"/>
      <c r="CN20" s="898" t="str">
        <f t="shared" si="34"/>
        <v>N/A</v>
      </c>
      <c r="CO20" s="898"/>
      <c r="CP20" s="898" t="str">
        <f t="shared" si="35"/>
        <v>N/A</v>
      </c>
      <c r="CQ20" s="898"/>
      <c r="CR20" s="898" t="str">
        <f t="shared" si="36"/>
        <v>ok</v>
      </c>
      <c r="CS20" s="898"/>
    </row>
    <row r="21" spans="2:97" ht="18.75" customHeight="1">
      <c r="B21" s="856">
        <v>3690</v>
      </c>
      <c r="C21" s="864">
        <v>13</v>
      </c>
      <c r="D21" s="885" t="s">
        <v>343</v>
      </c>
      <c r="E21" s="821"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99" t="s">
        <v>331</v>
      </c>
      <c r="BA21" s="898" t="s">
        <v>104</v>
      </c>
      <c r="BB21" s="898" t="s">
        <v>24</v>
      </c>
      <c r="BC21" s="898"/>
      <c r="BD21" s="898" t="str">
        <f t="shared" si="2"/>
        <v>N/A</v>
      </c>
      <c r="BE21" s="898"/>
      <c r="BF21" s="898" t="str">
        <f t="shared" si="0"/>
        <v>N/A</v>
      </c>
      <c r="BG21" s="898"/>
      <c r="BH21" s="898" t="str">
        <f t="shared" si="1"/>
        <v>N/A</v>
      </c>
      <c r="BI21" s="898"/>
      <c r="BJ21" s="898" t="str">
        <f t="shared" si="19"/>
        <v>N/A</v>
      </c>
      <c r="BK21" s="898"/>
      <c r="BL21" s="898" t="str">
        <f t="shared" si="20"/>
        <v>N/A</v>
      </c>
      <c r="BM21" s="898"/>
      <c r="BN21" s="898" t="str">
        <f t="shared" si="21"/>
        <v>N/A</v>
      </c>
      <c r="BO21" s="898"/>
      <c r="BP21" s="898" t="str">
        <f t="shared" si="22"/>
        <v>N/A</v>
      </c>
      <c r="BQ21" s="898"/>
      <c r="BR21" s="898" t="str">
        <f t="shared" si="23"/>
        <v>N/A</v>
      </c>
      <c r="BS21" s="898"/>
      <c r="BT21" s="898" t="str">
        <f t="shared" si="24"/>
        <v>N/A</v>
      </c>
      <c r="BU21" s="898"/>
      <c r="BV21" s="898" t="str">
        <f t="shared" si="25"/>
        <v>N/A</v>
      </c>
      <c r="BW21" s="898"/>
      <c r="BX21" s="898" t="str">
        <f t="shared" si="26"/>
        <v>N/A</v>
      </c>
      <c r="BY21" s="898"/>
      <c r="BZ21" s="898" t="str">
        <f t="shared" si="27"/>
        <v>N/A</v>
      </c>
      <c r="CA21" s="898"/>
      <c r="CB21" s="898" t="str">
        <f t="shared" si="28"/>
        <v>N/A</v>
      </c>
      <c r="CC21" s="898"/>
      <c r="CD21" s="898" t="str">
        <f t="shared" si="29"/>
        <v>N/A</v>
      </c>
      <c r="CE21" s="898"/>
      <c r="CF21" s="898" t="str">
        <f t="shared" si="30"/>
        <v>N/A</v>
      </c>
      <c r="CG21" s="898"/>
      <c r="CH21" s="898" t="str">
        <f t="shared" si="31"/>
        <v>N/A</v>
      </c>
      <c r="CI21" s="898"/>
      <c r="CJ21" s="898" t="str">
        <f t="shared" si="32"/>
        <v>N/A</v>
      </c>
      <c r="CK21" s="898"/>
      <c r="CL21" s="898" t="str">
        <f t="shared" si="33"/>
        <v>N/A</v>
      </c>
      <c r="CM21" s="898"/>
      <c r="CN21" s="898" t="str">
        <f t="shared" si="34"/>
        <v>N/A</v>
      </c>
      <c r="CO21" s="898"/>
      <c r="CP21" s="898" t="str">
        <f t="shared" si="35"/>
        <v>N/A</v>
      </c>
      <c r="CQ21" s="898"/>
      <c r="CR21" s="898" t="str">
        <f t="shared" si="36"/>
        <v>N/A</v>
      </c>
      <c r="CS21" s="898"/>
    </row>
    <row r="22" spans="2:97" ht="18.75" customHeight="1">
      <c r="B22" s="856">
        <v>3691</v>
      </c>
      <c r="C22" s="864">
        <v>14</v>
      </c>
      <c r="D22" s="869" t="s">
        <v>347</v>
      </c>
      <c r="E22" s="821"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900" t="s">
        <v>336</v>
      </c>
      <c r="BA22" s="898" t="s">
        <v>104</v>
      </c>
      <c r="BB22" s="898" t="s">
        <v>24</v>
      </c>
      <c r="BC22" s="898"/>
      <c r="BD22" s="898" t="str">
        <f t="shared" si="2"/>
        <v>N/A</v>
      </c>
      <c r="BE22" s="898"/>
      <c r="BF22" s="898" t="str">
        <f t="shared" si="0"/>
        <v>N/A</v>
      </c>
      <c r="BG22" s="898"/>
      <c r="BH22" s="898" t="str">
        <f t="shared" si="1"/>
        <v>N/A</v>
      </c>
      <c r="BI22" s="898"/>
      <c r="BJ22" s="898" t="str">
        <f>IF(OR(ISBLANK(N22),ISBLANK(L22)),"N/A",IF(ABS((N22-L22)/L22)&gt;0.25,"&gt; 25%","ok"))</f>
        <v>N/A</v>
      </c>
      <c r="BK22" s="898"/>
      <c r="BL22" s="898" t="str">
        <f>IF(OR(ISBLANK(P22),ISBLANK(N22)),"N/A",IF(ABS((P22-N22)/N22)&gt;0.25,"&gt; 25%","ok"))</f>
        <v>N/A</v>
      </c>
      <c r="BM22" s="898"/>
      <c r="BN22" s="898" t="str">
        <f>IF(OR(ISBLANK(R22),ISBLANK(P22)),"N/A",IF(ABS((R22-P22)/P22)&gt;0.25,"&gt; 25%","ok"))</f>
        <v>N/A</v>
      </c>
      <c r="BO22" s="898"/>
      <c r="BP22" s="898" t="str">
        <f>IF(OR(ISBLANK(T22),ISBLANK(R22)),"N/A",IF(ABS((T22-R22)/R22)&gt;0.25,"&gt; 25%","ok"))</f>
        <v>N/A</v>
      </c>
      <c r="BQ22" s="898"/>
      <c r="BR22" s="898" t="str">
        <f>IF(OR(ISBLANK(V22),ISBLANK(T22)),"N/A",IF(ABS((V22-T22)/T22)&gt;0.25,"&gt; 25%","ok"))</f>
        <v>N/A</v>
      </c>
      <c r="BS22" s="898"/>
      <c r="BT22" s="898" t="str">
        <f>IF(OR(ISBLANK(X22),ISBLANK(V22)),"N/A",IF(ABS((X22-V22)/V22)&gt;0.25,"&gt; 25%","ok"))</f>
        <v>N/A</v>
      </c>
      <c r="BU22" s="898"/>
      <c r="BV22" s="898" t="str">
        <f>IF(OR(ISBLANK(Z22),ISBLANK(X22)),"N/A",IF(ABS((Z22-X22)/X22)&gt;0.25,"&gt; 25%","ok"))</f>
        <v>N/A</v>
      </c>
      <c r="BW22" s="898"/>
      <c r="BX22" s="898" t="str">
        <f>IF(OR(ISBLANK(AB22),ISBLANK(Z22)),"N/A",IF(ABS((AB22-Z22)/Z22)&gt;0.25,"&gt; 25%","ok"))</f>
        <v>N/A</v>
      </c>
      <c r="BY22" s="898"/>
      <c r="BZ22" s="898" t="str">
        <f>IF(OR(ISBLANK(AD22),ISBLANK(AB22)),"N/A",IF(ABS((AD22-AB22)/AB22)&gt;0.25,"&gt; 25%","ok"))</f>
        <v>N/A</v>
      </c>
      <c r="CA22" s="898"/>
      <c r="CB22" s="898" t="str">
        <f>IF(OR(ISBLANK(AF22),ISBLANK(AD22)),"N/A",IF(ABS((AF22-AD22)/AD22)&gt;0.25,"&gt; 25%","ok"))</f>
        <v>N/A</v>
      </c>
      <c r="CC22" s="898"/>
      <c r="CD22" s="898" t="str">
        <f>IF(OR(ISBLANK(AH22),ISBLANK(AF22)),"N/A",IF(ABS((AH22-AF22)/AF22)&gt;0.25,"&gt; 25%","ok"))</f>
        <v>N/A</v>
      </c>
      <c r="CE22" s="898"/>
      <c r="CF22" s="898" t="str">
        <f>IF(OR(ISBLANK(AJ22),ISBLANK(AH22)),"N/A",IF(ABS((AJ22-AH22)/AH22)&gt;0.25,"&gt; 25%","ok"))</f>
        <v>N/A</v>
      </c>
      <c r="CG22" s="898"/>
      <c r="CH22" s="898" t="str">
        <f>IF(OR(ISBLANK(AL22),ISBLANK(AJ22)),"N/A",IF(ABS((AL22-AJ22)/AJ22)&gt;0.25,"&gt; 25%","ok"))</f>
        <v>N/A</v>
      </c>
      <c r="CI22" s="898"/>
      <c r="CJ22" s="898" t="str">
        <f>IF(OR(ISBLANK(AN22),ISBLANK(AL22)),"N/A",IF(ABS((AN22-AL22)/AL22)&gt;0.25,"&gt; 25%","ok"))</f>
        <v>N/A</v>
      </c>
      <c r="CK22" s="898"/>
      <c r="CL22" s="898" t="str">
        <f>IF(OR(ISBLANK(AP22),ISBLANK(AN22)),"N/A",IF(ABS((AP22-AN22)/AN22)&gt;0.25,"&gt; 25%","ok"))</f>
        <v>N/A</v>
      </c>
      <c r="CM22" s="898"/>
      <c r="CN22" s="898" t="str">
        <f>IF(OR(ISBLANK(AR22),ISBLANK(AP22)),"N/A",IF(ABS((AR22-AP22)/AP22)&gt;0.25,"&gt; 25%","ok"))</f>
        <v>N/A</v>
      </c>
      <c r="CO22" s="898"/>
      <c r="CP22" s="898" t="str">
        <f>IF(OR(ISBLANK(AT22),ISBLANK(AR22)),"N/A",IF(ABS((AT22-AR22)/AR22)&gt;0.25,"&gt; 25%","ok"))</f>
        <v>N/A</v>
      </c>
      <c r="CQ22" s="898"/>
      <c r="CR22" s="898" t="str">
        <f>IF(OR(ISBLANK(AV22),ISBLANK(AT22)),"N/A",IF(ABS((AV22-AT22)/AT22)&gt;0.25,"&gt; 25%","ok"))</f>
        <v>N/A</v>
      </c>
      <c r="CS22" s="898"/>
    </row>
    <row r="23" spans="2:97" ht="18.75" customHeight="1">
      <c r="B23" s="856">
        <v>3692</v>
      </c>
      <c r="C23" s="864">
        <v>15</v>
      </c>
      <c r="D23" s="869" t="s">
        <v>348</v>
      </c>
      <c r="E23" s="821"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900" t="s">
        <v>335</v>
      </c>
      <c r="BA23" s="898" t="s">
        <v>104</v>
      </c>
      <c r="BB23" s="898" t="s">
        <v>24</v>
      </c>
      <c r="BC23" s="898"/>
      <c r="BD23" s="898" t="str">
        <f t="shared" si="2"/>
        <v>N/A</v>
      </c>
      <c r="BE23" s="898"/>
      <c r="BF23" s="898" t="str">
        <f t="shared" si="0"/>
        <v>N/A</v>
      </c>
      <c r="BG23" s="898"/>
      <c r="BH23" s="898" t="str">
        <f t="shared" si="1"/>
        <v>N/A</v>
      </c>
      <c r="BI23" s="898"/>
      <c r="BJ23" s="898" t="str">
        <f t="shared" si="19"/>
        <v>N/A</v>
      </c>
      <c r="BK23" s="898"/>
      <c r="BL23" s="898" t="str">
        <f t="shared" si="20"/>
        <v>N/A</v>
      </c>
      <c r="BM23" s="898"/>
      <c r="BN23" s="898" t="str">
        <f t="shared" si="21"/>
        <v>N/A</v>
      </c>
      <c r="BO23" s="898"/>
      <c r="BP23" s="898" t="str">
        <f t="shared" si="22"/>
        <v>N/A</v>
      </c>
      <c r="BQ23" s="898"/>
      <c r="BR23" s="898" t="str">
        <f t="shared" si="23"/>
        <v>N/A</v>
      </c>
      <c r="BS23" s="898"/>
      <c r="BT23" s="898" t="str">
        <f t="shared" si="24"/>
        <v>N/A</v>
      </c>
      <c r="BU23" s="898"/>
      <c r="BV23" s="898" t="str">
        <f t="shared" si="25"/>
        <v>N/A</v>
      </c>
      <c r="BW23" s="898"/>
      <c r="BX23" s="898" t="str">
        <f t="shared" si="26"/>
        <v>N/A</v>
      </c>
      <c r="BY23" s="898"/>
      <c r="BZ23" s="898" t="str">
        <f t="shared" si="27"/>
        <v>N/A</v>
      </c>
      <c r="CA23" s="898"/>
      <c r="CB23" s="898" t="str">
        <f t="shared" si="28"/>
        <v>N/A</v>
      </c>
      <c r="CC23" s="898"/>
      <c r="CD23" s="898" t="str">
        <f t="shared" si="29"/>
        <v>N/A</v>
      </c>
      <c r="CE23" s="898"/>
      <c r="CF23" s="898" t="str">
        <f t="shared" si="30"/>
        <v>N/A</v>
      </c>
      <c r="CG23" s="898"/>
      <c r="CH23" s="898" t="str">
        <f t="shared" si="31"/>
        <v>N/A</v>
      </c>
      <c r="CI23" s="898"/>
      <c r="CJ23" s="898" t="str">
        <f t="shared" si="32"/>
        <v>N/A</v>
      </c>
      <c r="CK23" s="898"/>
      <c r="CL23" s="898" t="str">
        <f t="shared" si="33"/>
        <v>N/A</v>
      </c>
      <c r="CM23" s="898"/>
      <c r="CN23" s="898" t="str">
        <f t="shared" si="34"/>
        <v>N/A</v>
      </c>
      <c r="CO23" s="898"/>
      <c r="CP23" s="898" t="str">
        <f t="shared" si="35"/>
        <v>N/A</v>
      </c>
      <c r="CQ23" s="898"/>
      <c r="CR23" s="898" t="str">
        <f t="shared" si="36"/>
        <v>N/A</v>
      </c>
      <c r="CS23" s="898"/>
    </row>
    <row r="24" spans="2:97" ht="24.75" customHeight="1" thickBot="1">
      <c r="B24" s="856">
        <v>3693</v>
      </c>
      <c r="C24" s="879">
        <v>16</v>
      </c>
      <c r="D24" s="880" t="s">
        <v>350</v>
      </c>
      <c r="E24" s="874" t="s">
        <v>104</v>
      </c>
      <c r="F24" s="881"/>
      <c r="G24" s="882"/>
      <c r="H24" s="881"/>
      <c r="I24" s="882"/>
      <c r="J24" s="881"/>
      <c r="K24" s="882"/>
      <c r="L24" s="881"/>
      <c r="M24" s="882"/>
      <c r="N24" s="881"/>
      <c r="O24" s="882"/>
      <c r="P24" s="881"/>
      <c r="Q24" s="882"/>
      <c r="R24" s="881"/>
      <c r="S24" s="882"/>
      <c r="T24" s="881"/>
      <c r="U24" s="882"/>
      <c r="V24" s="881"/>
      <c r="W24" s="882"/>
      <c r="X24" s="881"/>
      <c r="Y24" s="882"/>
      <c r="Z24" s="881"/>
      <c r="AA24" s="882"/>
      <c r="AB24" s="881"/>
      <c r="AC24" s="882"/>
      <c r="AD24" s="883"/>
      <c r="AE24" s="882"/>
      <c r="AF24" s="883"/>
      <c r="AG24" s="882"/>
      <c r="AH24" s="881"/>
      <c r="AI24" s="882"/>
      <c r="AJ24" s="881"/>
      <c r="AK24" s="882"/>
      <c r="AL24" s="881"/>
      <c r="AM24" s="882"/>
      <c r="AN24" s="881"/>
      <c r="AO24" s="882"/>
      <c r="AP24" s="881"/>
      <c r="AQ24" s="882"/>
      <c r="AR24" s="881"/>
      <c r="AS24" s="882"/>
      <c r="AT24" s="881"/>
      <c r="AU24" s="882"/>
      <c r="AV24" s="881"/>
      <c r="AW24" s="882"/>
      <c r="AY24" s="866">
        <v>16</v>
      </c>
      <c r="AZ24" s="901" t="s">
        <v>289</v>
      </c>
      <c r="BA24" s="902" t="s">
        <v>104</v>
      </c>
      <c r="BB24" s="902" t="s">
        <v>24</v>
      </c>
      <c r="BC24" s="902"/>
      <c r="BD24" s="902" t="str">
        <f t="shared" si="2"/>
        <v>N/A</v>
      </c>
      <c r="BE24" s="902"/>
      <c r="BF24" s="902" t="str">
        <f t="shared" si="0"/>
        <v>N/A</v>
      </c>
      <c r="BG24" s="902"/>
      <c r="BH24" s="902" t="str">
        <f t="shared" si="1"/>
        <v>N/A</v>
      </c>
      <c r="BI24" s="902"/>
      <c r="BJ24" s="902" t="str">
        <f t="shared" si="19"/>
        <v>N/A</v>
      </c>
      <c r="BK24" s="902"/>
      <c r="BL24" s="902" t="str">
        <f t="shared" si="20"/>
        <v>N/A</v>
      </c>
      <c r="BM24" s="902"/>
      <c r="BN24" s="902" t="str">
        <f t="shared" si="21"/>
        <v>N/A</v>
      </c>
      <c r="BO24" s="902"/>
      <c r="BP24" s="902" t="str">
        <f t="shared" si="22"/>
        <v>N/A</v>
      </c>
      <c r="BQ24" s="902"/>
      <c r="BR24" s="902" t="str">
        <f t="shared" si="23"/>
        <v>N/A</v>
      </c>
      <c r="BS24" s="902"/>
      <c r="BT24" s="902" t="str">
        <f t="shared" si="24"/>
        <v>N/A</v>
      </c>
      <c r="BU24" s="902"/>
      <c r="BV24" s="902" t="str">
        <f t="shared" si="25"/>
        <v>N/A</v>
      </c>
      <c r="BW24" s="902"/>
      <c r="BX24" s="902" t="str">
        <f t="shared" si="26"/>
        <v>N/A</v>
      </c>
      <c r="BY24" s="902"/>
      <c r="BZ24" s="902" t="str">
        <f t="shared" si="27"/>
        <v>N/A</v>
      </c>
      <c r="CA24" s="902"/>
      <c r="CB24" s="902" t="str">
        <f t="shared" si="28"/>
        <v>N/A</v>
      </c>
      <c r="CC24" s="902"/>
      <c r="CD24" s="902" t="str">
        <f t="shared" si="29"/>
        <v>N/A</v>
      </c>
      <c r="CE24" s="902"/>
      <c r="CF24" s="902" t="str">
        <f t="shared" si="30"/>
        <v>N/A</v>
      </c>
      <c r="CG24" s="902"/>
      <c r="CH24" s="902" t="str">
        <f t="shared" si="31"/>
        <v>N/A</v>
      </c>
      <c r="CI24" s="902"/>
      <c r="CJ24" s="902" t="str">
        <f t="shared" si="32"/>
        <v>N/A</v>
      </c>
      <c r="CK24" s="902"/>
      <c r="CL24" s="902" t="str">
        <f t="shared" si="33"/>
        <v>N/A</v>
      </c>
      <c r="CM24" s="902"/>
      <c r="CN24" s="902" t="str">
        <f t="shared" si="34"/>
        <v>N/A</v>
      </c>
      <c r="CO24" s="902"/>
      <c r="CP24" s="902" t="str">
        <f t="shared" si="35"/>
        <v>N/A</v>
      </c>
      <c r="CQ24" s="902"/>
      <c r="CR24" s="902" t="str">
        <f t="shared" si="36"/>
        <v>N/A</v>
      </c>
      <c r="CS24" s="902"/>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56" t="s">
        <v>23</v>
      </c>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7"/>
      <c r="AM27" s="1057"/>
      <c r="AN27" s="1057"/>
      <c r="AO27" s="1057"/>
      <c r="AP27" s="1057"/>
      <c r="AQ27" s="1057"/>
      <c r="AR27" s="1058"/>
      <c r="AS27" s="1058"/>
      <c r="AT27" s="1058"/>
      <c r="AU27" s="1058"/>
      <c r="AV27" s="1058"/>
      <c r="AW27" s="1058"/>
      <c r="CP27" s="247"/>
    </row>
    <row r="28" spans="3:94" ht="15" customHeight="1">
      <c r="C28" s="751" t="s">
        <v>157</v>
      </c>
      <c r="D28" s="1059" t="s">
        <v>213</v>
      </c>
      <c r="E28" s="1059"/>
      <c r="F28" s="1059"/>
      <c r="G28" s="1059"/>
      <c r="H28" s="1059"/>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c r="AG28" s="1059"/>
      <c r="AH28" s="1059"/>
      <c r="AI28" s="1059"/>
      <c r="AJ28" s="1059"/>
      <c r="AK28" s="1059"/>
      <c r="AL28" s="1059"/>
      <c r="AM28" s="1059"/>
      <c r="AN28" s="1059"/>
      <c r="AO28" s="1059"/>
      <c r="AP28" s="1059"/>
      <c r="AQ28" s="1059"/>
      <c r="AR28" s="1058"/>
      <c r="AS28" s="1058"/>
      <c r="AT28" s="1058"/>
      <c r="AU28" s="1058"/>
      <c r="AV28" s="1058"/>
      <c r="AW28" s="1058"/>
      <c r="CP28" s="247"/>
    </row>
    <row r="29" spans="3:94" ht="3" customHeight="1">
      <c r="C29" s="751"/>
      <c r="D29" s="1056"/>
      <c r="E29" s="1056"/>
      <c r="F29" s="1056"/>
      <c r="G29" s="1056"/>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6"/>
      <c r="AI29" s="1056"/>
      <c r="AJ29" s="1056"/>
      <c r="AK29" s="1056"/>
      <c r="AL29" s="1060"/>
      <c r="AM29" s="1060"/>
      <c r="AN29" s="1060"/>
      <c r="AO29" s="1060"/>
      <c r="AP29" s="1060"/>
      <c r="AQ29" s="1060"/>
      <c r="AR29" s="1060"/>
      <c r="AS29" s="1060"/>
      <c r="AT29" s="1060"/>
      <c r="AU29" s="1060"/>
      <c r="AV29" s="1060"/>
      <c r="AW29" s="1060"/>
      <c r="CP29" s="247"/>
    </row>
    <row r="30" spans="3:94" ht="0.75" customHeight="1">
      <c r="C30" s="752"/>
      <c r="D30" s="1061"/>
      <c r="E30" s="1061"/>
      <c r="F30" s="1061"/>
      <c r="G30" s="1061"/>
      <c r="H30" s="1061"/>
      <c r="I30" s="1061"/>
      <c r="J30" s="1061"/>
      <c r="K30" s="1061"/>
      <c r="L30" s="1061"/>
      <c r="M30" s="1061"/>
      <c r="N30" s="1061"/>
      <c r="O30" s="1061"/>
      <c r="P30" s="1061"/>
      <c r="Q30" s="1061"/>
      <c r="R30" s="1061"/>
      <c r="S30" s="1061"/>
      <c r="T30" s="1061"/>
      <c r="U30" s="1061"/>
      <c r="V30" s="1061"/>
      <c r="W30" s="1061"/>
      <c r="X30" s="1061"/>
      <c r="Y30" s="1061"/>
      <c r="Z30" s="1061"/>
      <c r="AA30" s="1061"/>
      <c r="AB30" s="1061"/>
      <c r="AC30" s="1061"/>
      <c r="AD30" s="1061"/>
      <c r="AE30" s="1061"/>
      <c r="AF30" s="1061"/>
      <c r="AG30" s="1061"/>
      <c r="AH30" s="1061"/>
      <c r="AI30" s="1061"/>
      <c r="AJ30" s="1061"/>
      <c r="AK30" s="1061"/>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09" t="s">
        <v>109</v>
      </c>
      <c r="D32" s="1062" t="s">
        <v>110</v>
      </c>
      <c r="E32" s="1063"/>
      <c r="F32" s="1063"/>
      <c r="G32" s="1063"/>
      <c r="H32" s="1063"/>
      <c r="I32" s="1063"/>
      <c r="J32" s="1063"/>
      <c r="K32" s="1063"/>
      <c r="L32" s="1063"/>
      <c r="M32" s="1063"/>
      <c r="N32" s="1063"/>
      <c r="O32" s="1063"/>
      <c r="P32" s="1063"/>
      <c r="Q32" s="1063"/>
      <c r="R32" s="1063"/>
      <c r="S32" s="1063"/>
      <c r="T32" s="1063"/>
      <c r="U32" s="1063"/>
      <c r="V32" s="1063"/>
      <c r="W32" s="1063"/>
      <c r="X32" s="1063"/>
      <c r="Y32" s="1063"/>
      <c r="Z32" s="1063"/>
      <c r="AA32" s="1063"/>
      <c r="AB32" s="1063"/>
      <c r="AC32" s="1063"/>
      <c r="AD32" s="1063"/>
      <c r="AE32" s="1063"/>
      <c r="AF32" s="1063"/>
      <c r="AG32" s="1063"/>
      <c r="AH32" s="1063"/>
      <c r="AI32" s="1063"/>
      <c r="AJ32" s="1063"/>
      <c r="AK32" s="1063"/>
      <c r="AL32" s="1063"/>
      <c r="AM32" s="1063"/>
      <c r="AN32" s="1063"/>
      <c r="AO32" s="1063"/>
      <c r="AP32" s="1063"/>
      <c r="AQ32" s="1063"/>
      <c r="AR32" s="1063"/>
      <c r="AS32" s="1063"/>
      <c r="AT32" s="1063"/>
      <c r="AU32" s="1063"/>
      <c r="AV32" s="1063"/>
      <c r="AW32" s="1063"/>
      <c r="CP32" s="247"/>
    </row>
    <row r="33" spans="1:53" ht="14.25" customHeight="1">
      <c r="A33" s="754">
        <v>1</v>
      </c>
      <c r="B33" s="754">
        <v>-1</v>
      </c>
      <c r="C33" s="923" t="s">
        <v>362</v>
      </c>
      <c r="D33" s="1064" t="s">
        <v>380</v>
      </c>
      <c r="E33" s="1065"/>
      <c r="F33" s="1065"/>
      <c r="G33" s="1065"/>
      <c r="H33" s="1065"/>
      <c r="I33" s="1065"/>
      <c r="J33" s="1065"/>
      <c r="K33" s="1065"/>
      <c r="L33" s="1065"/>
      <c r="M33" s="1065"/>
      <c r="N33" s="1065"/>
      <c r="O33" s="1065"/>
      <c r="P33" s="1065"/>
      <c r="Q33" s="1065"/>
      <c r="R33" s="1065"/>
      <c r="S33" s="1065"/>
      <c r="T33" s="1065"/>
      <c r="U33" s="1065"/>
      <c r="V33" s="1065"/>
      <c r="W33" s="1065"/>
      <c r="X33" s="1065"/>
      <c r="Y33" s="1065"/>
      <c r="Z33" s="1065"/>
      <c r="AA33" s="1065"/>
      <c r="AB33" s="1065"/>
      <c r="AC33" s="1065"/>
      <c r="AD33" s="1065"/>
      <c r="AE33" s="1065"/>
      <c r="AF33" s="1065"/>
      <c r="AG33" s="1065"/>
      <c r="AH33" s="1065"/>
      <c r="AI33" s="1065"/>
      <c r="AJ33" s="1065"/>
      <c r="AK33" s="1065"/>
      <c r="AL33" s="1065"/>
      <c r="AM33" s="1065"/>
      <c r="AN33" s="1065"/>
      <c r="AO33" s="1065"/>
      <c r="AP33" s="1065"/>
      <c r="AQ33" s="1065"/>
      <c r="AR33" s="1065"/>
      <c r="AS33" s="1065"/>
      <c r="AT33" s="1065"/>
      <c r="AU33" s="1065"/>
      <c r="AV33" s="1065"/>
      <c r="AW33" s="1065"/>
      <c r="AX33" s="1065"/>
      <c r="AY33" s="1065"/>
      <c r="AZ33" s="1065"/>
      <c r="BA33" s="1065"/>
    </row>
    <row r="34" spans="3:49" ht="12" customHeight="1">
      <c r="C34" s="799"/>
      <c r="D34" s="1050"/>
      <c r="E34" s="1051"/>
      <c r="F34" s="1051"/>
      <c r="G34" s="1051"/>
      <c r="H34" s="1051"/>
      <c r="I34" s="1051"/>
      <c r="J34" s="1051"/>
      <c r="K34" s="1051"/>
      <c r="L34" s="1051"/>
      <c r="M34" s="1051"/>
      <c r="N34" s="1051"/>
      <c r="O34" s="1051"/>
      <c r="P34" s="1051"/>
      <c r="Q34" s="1051"/>
      <c r="R34" s="1051"/>
      <c r="S34" s="1051"/>
      <c r="T34" s="1051"/>
      <c r="U34" s="1051"/>
      <c r="V34" s="1051"/>
      <c r="W34" s="1051"/>
      <c r="X34" s="1051"/>
      <c r="Y34" s="1051"/>
      <c r="Z34" s="1051"/>
      <c r="AA34" s="1051"/>
      <c r="AB34" s="1051"/>
      <c r="AC34" s="1051"/>
      <c r="AD34" s="1051"/>
      <c r="AE34" s="1051"/>
      <c r="AF34" s="1051"/>
      <c r="AG34" s="1051"/>
      <c r="AH34" s="1051"/>
      <c r="AI34" s="1051"/>
      <c r="AJ34" s="1051"/>
      <c r="AK34" s="1051"/>
      <c r="AL34" s="1051"/>
      <c r="AM34" s="1051"/>
      <c r="AN34" s="1051"/>
      <c r="AO34" s="1051"/>
      <c r="AP34" s="1051"/>
      <c r="AQ34" s="1051"/>
      <c r="AR34" s="1051"/>
      <c r="AS34" s="1051"/>
      <c r="AT34" s="1051"/>
      <c r="AU34" s="1051"/>
      <c r="AV34" s="1051"/>
      <c r="AW34" s="1051"/>
    </row>
    <row r="35" spans="3:49" ht="14.25" customHeight="1">
      <c r="C35" s="799"/>
      <c r="D35" s="1050"/>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1051"/>
      <c r="AU35" s="1051"/>
      <c r="AV35" s="1051"/>
      <c r="AW35" s="1051"/>
    </row>
    <row r="36" spans="3:49" ht="14.25" customHeight="1">
      <c r="C36" s="799"/>
      <c r="D36" s="1050"/>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row>
    <row r="37" spans="3:49" ht="12" customHeight="1">
      <c r="C37" s="799"/>
      <c r="D37" s="1050"/>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row>
    <row r="38" spans="3:49" ht="14.25" customHeight="1">
      <c r="C38" s="799"/>
      <c r="D38" s="1050"/>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row>
    <row r="39" spans="3:49" ht="12" customHeight="1">
      <c r="C39" s="799"/>
      <c r="D39" s="1050"/>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1"/>
      <c r="AK39" s="1051"/>
      <c r="AL39" s="1051"/>
      <c r="AM39" s="1051"/>
      <c r="AN39" s="1051"/>
      <c r="AO39" s="1051"/>
      <c r="AP39" s="1051"/>
      <c r="AQ39" s="1051"/>
      <c r="AR39" s="1051"/>
      <c r="AS39" s="1051"/>
      <c r="AT39" s="1051"/>
      <c r="AU39" s="1051"/>
      <c r="AV39" s="1051"/>
      <c r="AW39" s="1051"/>
    </row>
    <row r="40" spans="3:49" ht="12" customHeight="1">
      <c r="C40" s="799"/>
      <c r="D40" s="1050"/>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1051"/>
      <c r="AJ40" s="1051"/>
      <c r="AK40" s="1051"/>
      <c r="AL40" s="1051"/>
      <c r="AM40" s="1051"/>
      <c r="AN40" s="1051"/>
      <c r="AO40" s="1051"/>
      <c r="AP40" s="1051"/>
      <c r="AQ40" s="1051"/>
      <c r="AR40" s="1051"/>
      <c r="AS40" s="1051"/>
      <c r="AT40" s="1051"/>
      <c r="AU40" s="1051"/>
      <c r="AV40" s="1051"/>
      <c r="AW40" s="1051"/>
    </row>
    <row r="41" spans="3:49" ht="12.75" customHeight="1">
      <c r="C41" s="799"/>
      <c r="D41" s="1050"/>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row>
    <row r="42" spans="3:49" ht="12.75" customHeight="1">
      <c r="C42" s="799"/>
      <c r="D42" s="1052"/>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3"/>
      <c r="AG42" s="1053"/>
      <c r="AH42" s="1053"/>
      <c r="AI42" s="1053"/>
      <c r="AJ42" s="1053"/>
      <c r="AK42" s="1053"/>
      <c r="AL42" s="1053"/>
      <c r="AM42" s="1053"/>
      <c r="AN42" s="1053"/>
      <c r="AO42" s="1053"/>
      <c r="AP42" s="1053"/>
      <c r="AQ42" s="1053"/>
      <c r="AR42" s="1053"/>
      <c r="AS42" s="1053"/>
      <c r="AT42" s="1053"/>
      <c r="AU42" s="1053"/>
      <c r="AV42" s="1053"/>
      <c r="AW42" s="1053"/>
    </row>
    <row r="43" spans="3:49" ht="12.75" customHeight="1">
      <c r="C43" s="800"/>
      <c r="D43" s="1054"/>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5"/>
      <c r="AG43" s="1055"/>
      <c r="AH43" s="1055"/>
      <c r="AI43" s="1055"/>
      <c r="AJ43" s="1055"/>
      <c r="AK43" s="1055"/>
      <c r="AL43" s="1055"/>
      <c r="AM43" s="1055"/>
      <c r="AN43" s="1055"/>
      <c r="AO43" s="1055"/>
      <c r="AP43" s="1055"/>
      <c r="AQ43" s="1055"/>
      <c r="AR43" s="1055"/>
      <c r="AS43" s="1055"/>
      <c r="AT43" s="1055"/>
      <c r="AU43" s="1055"/>
      <c r="AV43" s="1055"/>
      <c r="AW43" s="1055"/>
    </row>
    <row r="44" spans="3:49" ht="12">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
      <c r="F56" s="760"/>
    </row>
  </sheetData>
  <sheetProtection/>
  <mergeCells count="22">
    <mergeCell ref="C1:E1"/>
    <mergeCell ref="BA1:CF1"/>
    <mergeCell ref="C4:AO4"/>
    <mergeCell ref="BD5:BE5"/>
    <mergeCell ref="AY7:CD7"/>
    <mergeCell ref="M3:AH3"/>
    <mergeCell ref="D27:AW27"/>
    <mergeCell ref="D28:AW28"/>
    <mergeCell ref="D29:AW29"/>
    <mergeCell ref="D30:AK30"/>
    <mergeCell ref="D32:AW32"/>
    <mergeCell ref="D33:BA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22" operator="containsText" stopIfTrue="1" text="&gt; 25%">
      <formula>NOT(ISERROR(SEARCH("&gt; 25%",BD9)))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2023-01-12T19:16:12Z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